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firstSheet="4" activeTab="4"/>
  </bookViews>
  <sheets>
    <sheet name="平成１１年度決算書" sheetId="1" r:id="rId1"/>
    <sheet name="平成１２年度決算書" sheetId="2" r:id="rId2"/>
    <sheet name="平成１3年度決算書" sheetId="3" r:id="rId3"/>
    <sheet name="平成１4年度決算書" sheetId="4" r:id="rId4"/>
    <sheet name="平成　　年度決算書" sheetId="5" r:id="rId5"/>
    <sheet name="Sheet2" sheetId="6" r:id="rId6"/>
    <sheet name="Sheet3" sheetId="7" r:id="rId7"/>
  </sheets>
  <definedNames>
    <definedName name="_xlnm.Print_Area" localSheetId="4">'平成　　年度決算書'!$A$1:$G$142</definedName>
    <definedName name="_xlnm.Print_Area" localSheetId="0">'平成１１年度決算書'!$A$1:$J$53</definedName>
    <definedName name="_xlnm.Print_Area" localSheetId="1">'平成１２年度決算書'!$A$1:$J$53</definedName>
    <definedName name="_xlnm.Print_Area" localSheetId="2">'平成１3年度決算書'!$A$1:$S$56</definedName>
    <definedName name="_xlnm.Print_Area" localSheetId="3">'平成１4年度決算書'!$A$1:$S$56</definedName>
  </definedNames>
  <calcPr fullCalcOnLoad="1"/>
</workbook>
</file>

<file path=xl/sharedStrings.xml><?xml version="1.0" encoding="utf-8"?>
<sst xmlns="http://schemas.openxmlformats.org/spreadsheetml/2006/main" count="537" uniqueCount="251">
  <si>
    <t>正会員会費</t>
  </si>
  <si>
    <t>賛助会員会費</t>
  </si>
  <si>
    <t>正会員入会金</t>
  </si>
  <si>
    <t>賛助会員入会金</t>
  </si>
  <si>
    <t>預金利子</t>
  </si>
  <si>
    <t>その他</t>
  </si>
  <si>
    <t>現金有価証券</t>
  </si>
  <si>
    <t>未収金</t>
  </si>
  <si>
    <t>科目</t>
  </si>
  <si>
    <t>会費収入合計</t>
  </si>
  <si>
    <t>入会金収入合計</t>
  </si>
  <si>
    <t>事業収入</t>
  </si>
  <si>
    <t>雑収入合計</t>
  </si>
  <si>
    <t>前年度剰余金合計</t>
  </si>
  <si>
    <t>当期未収金</t>
  </si>
  <si>
    <t>収入総合計</t>
  </si>
  <si>
    <t>決算額</t>
  </si>
  <si>
    <t>予算額</t>
  </si>
  <si>
    <t>比較増減</t>
  </si>
  <si>
    <t>１２年度予算案</t>
  </si>
  <si>
    <t>１１年度決算</t>
  </si>
  <si>
    <t>自　　平成１１年４月　１日</t>
  </si>
  <si>
    <t>１２年４月　１日</t>
  </si>
  <si>
    <t>１３年３月３１日</t>
  </si>
  <si>
    <t>会議費</t>
  </si>
  <si>
    <t>通信費</t>
  </si>
  <si>
    <t>備品消耗品費</t>
  </si>
  <si>
    <t>印刷費</t>
  </si>
  <si>
    <t>旅費交通費</t>
  </si>
  <si>
    <t>外郭団体交際費</t>
  </si>
  <si>
    <t>雑費</t>
  </si>
  <si>
    <t>講習会関連費</t>
  </si>
  <si>
    <t>総会新年会関連費</t>
  </si>
  <si>
    <t>会員表彰関連費</t>
  </si>
  <si>
    <t>事業人件費</t>
  </si>
  <si>
    <t>本部負担金</t>
  </si>
  <si>
    <t>慶弔準備金</t>
  </si>
  <si>
    <t>分支部運営費</t>
  </si>
  <si>
    <t>慰問関連費</t>
  </si>
  <si>
    <t>青年部事業費</t>
  </si>
  <si>
    <t>四国青年部関連費</t>
  </si>
  <si>
    <t>四国地区本部負担金</t>
  </si>
  <si>
    <t>写真現像関連費</t>
  </si>
  <si>
    <t>予備費</t>
  </si>
  <si>
    <t>管理費合計</t>
  </si>
  <si>
    <t>事業費合計</t>
  </si>
  <si>
    <t>当期剰余金合計</t>
  </si>
  <si>
    <t>支出総合計</t>
  </si>
  <si>
    <t>当期資産増減</t>
  </si>
  <si>
    <t>収入</t>
  </si>
  <si>
    <t>支出</t>
  </si>
  <si>
    <t>至　　平成１２年３月３１日</t>
  </si>
  <si>
    <t>予算実績差額</t>
  </si>
  <si>
    <t>平成１１年度収支決算　及び　１２年度予算案</t>
  </si>
  <si>
    <t>平成１2年度収支決算　及び　１3年度予算案</t>
  </si>
  <si>
    <t>１2年度決算</t>
  </si>
  <si>
    <t>１3年度予算案</t>
  </si>
  <si>
    <t>自　　平成１2年４月　１日</t>
  </si>
  <si>
    <t>至　　平成１3年３月３１日</t>
  </si>
  <si>
    <t>１3年４月　１日</t>
  </si>
  <si>
    <t>１4年３月３１日</t>
  </si>
  <si>
    <t>１３年度予算案</t>
  </si>
  <si>
    <t>１３年度予算案</t>
  </si>
  <si>
    <t>１3年度決算</t>
  </si>
  <si>
    <t>自　　平成１3年４月　１日</t>
  </si>
  <si>
    <t>至　　平成１4年３月３１日</t>
  </si>
  <si>
    <t>１4年度予算案</t>
  </si>
  <si>
    <t>１4年４月　１日</t>
  </si>
  <si>
    <t>１5年３月３１日</t>
  </si>
  <si>
    <t>平成１3年度収支決算　及び　１4年度予算案</t>
  </si>
  <si>
    <t>回収放棄未収金</t>
  </si>
  <si>
    <t>運営金総額</t>
  </si>
  <si>
    <t>２０周年記念総会関連費</t>
  </si>
  <si>
    <t>金額</t>
  </si>
  <si>
    <t>参加費</t>
  </si>
  <si>
    <t>収入合計</t>
  </si>
  <si>
    <t>展示料理関連費</t>
  </si>
  <si>
    <t>四国地区本部会合</t>
  </si>
  <si>
    <t>総会資料印刷製本費</t>
  </si>
  <si>
    <t>表彰関連費</t>
  </si>
  <si>
    <t>その他雑費、予備費</t>
  </si>
  <si>
    <t>支出合計</t>
  </si>
  <si>
    <t>（別記　特別予算案にて詳細計上）</t>
  </si>
  <si>
    <t>預金口座</t>
  </si>
  <si>
    <t>未集金</t>
  </si>
  <si>
    <t>合計</t>
  </si>
  <si>
    <t>　私は、社団法人日本中国料理協会愛媛県支部の、平成１３年４月１日から平成１４年３月３１日までの会計において、平成１４年５月１５日に、諸帳簿、諸票書類等を監査した結果、適切に処理されたことを認めます。</t>
  </si>
  <si>
    <t>監査役</t>
  </si>
  <si>
    <t>１4年度予算案</t>
  </si>
  <si>
    <t>現金</t>
  </si>
  <si>
    <t>(別記）２０周年総会懇親会関連　特別予算案</t>
  </si>
  <si>
    <t>総会資料広告収入</t>
  </si>
  <si>
    <t>郵便預金</t>
  </si>
  <si>
    <t>普通預金</t>
  </si>
  <si>
    <t>祝儀収入</t>
  </si>
  <si>
    <t>数量</t>
  </si>
  <si>
    <t>金額</t>
  </si>
  <si>
    <t>会場関係費用一式</t>
  </si>
  <si>
    <t>斉藤氏、陳氏招聘関連費</t>
  </si>
  <si>
    <t>財　産　目　録</t>
  </si>
  <si>
    <t>監　査　報　告　書</t>
  </si>
  <si>
    <t>　徳島地方郵便局　　　　　　　№４１０８３６１</t>
  </si>
  <si>
    <t>　伊予銀行大街道支店　　　　№１７１５８６４</t>
  </si>
  <si>
    <t>平成１4年度収支決算　及び　１5年度予算案</t>
  </si>
  <si>
    <t>１4年度決算</t>
  </si>
  <si>
    <t>自　　平成１4年４月　１日</t>
  </si>
  <si>
    <t>至　　平成１5年３月３１日</t>
  </si>
  <si>
    <t>１5年４月　１日</t>
  </si>
  <si>
    <t>１6年３月３１日</t>
  </si>
  <si>
    <t>１5年度予算案</t>
  </si>
  <si>
    <t>１5年度予算案</t>
  </si>
  <si>
    <t>１4年度予算案</t>
  </si>
  <si>
    <t>予算</t>
  </si>
  <si>
    <t>決算</t>
  </si>
  <si>
    <t>差異</t>
  </si>
  <si>
    <t>　私は、社団法人日本中国料理協会愛媛県支部の、平成１4年４月１日から平成15年３月３１日までの会計において、平成15年4月25日に、諸帳簿、諸票書類等を監査した結果、適切に処理されたことを認めます。</t>
  </si>
  <si>
    <t>(別記）２０周年総会懇親会関連費　</t>
  </si>
  <si>
    <t>その他事業収入</t>
  </si>
  <si>
    <t>当期収入合計（Ａ）</t>
  </si>
  <si>
    <t>前期繰越収支差額</t>
  </si>
  <si>
    <t>支出合計（Ｃ）</t>
  </si>
  <si>
    <t>次期繰越収支差額（Ｂ－Ｃ）</t>
  </si>
  <si>
    <t>当期収支差額（Ａ－Ｃ）</t>
  </si>
  <si>
    <t>資産の部</t>
  </si>
  <si>
    <t>負債の部</t>
  </si>
  <si>
    <t>（流動資産合計）</t>
  </si>
  <si>
    <t>（流動負債合計）</t>
  </si>
  <si>
    <t>一般正味財産合計</t>
  </si>
  <si>
    <t>資産合計</t>
  </si>
  <si>
    <t>負債及び正味財産合計</t>
  </si>
  <si>
    <t>財　産　目　録</t>
  </si>
  <si>
    <t>流動資産合計</t>
  </si>
  <si>
    <t>流動負債合計</t>
  </si>
  <si>
    <t>　　　預り金</t>
  </si>
  <si>
    <t>　　現金手許有高</t>
  </si>
  <si>
    <t>　　郵　便　貯　金</t>
  </si>
  <si>
    <t>　　未収会費</t>
  </si>
  <si>
    <t>（固定資産）</t>
  </si>
  <si>
    <t>会員会費</t>
  </si>
  <si>
    <t>未払い金</t>
  </si>
  <si>
    <t>前受会費合計</t>
  </si>
  <si>
    <t xml:space="preserve"> 資 産 合 計(A)</t>
  </si>
  <si>
    <t xml:space="preserve"> 負 債 合 計(B)</t>
  </si>
  <si>
    <t>摘要</t>
  </si>
  <si>
    <t>摘　　要</t>
  </si>
  <si>
    <t>賛助会員　社</t>
  </si>
  <si>
    <t>青年部活動費</t>
  </si>
  <si>
    <t>事務費</t>
  </si>
  <si>
    <t>渉外費</t>
  </si>
  <si>
    <t>食育関連費</t>
  </si>
  <si>
    <t>雑収入</t>
  </si>
  <si>
    <t>役員　名　　会員　名</t>
  </si>
  <si>
    <t>　　名</t>
  </si>
  <si>
    <t>未収会費合計</t>
  </si>
  <si>
    <t>　　　什器備品</t>
  </si>
  <si>
    <t>予算額</t>
  </si>
  <si>
    <t>支払い会費（通過勘定）</t>
  </si>
  <si>
    <t>会議会場費、お茶代等</t>
  </si>
  <si>
    <t>施設慰問、学校、幼稚園等食育経費</t>
  </si>
  <si>
    <t>通信、印刷（コピー）、消耗品、事務所借賃</t>
  </si>
  <si>
    <t>他団体懇親会会費、祝儀、不祝儀、調理師会費等</t>
  </si>
  <si>
    <t>他団体懇親会出席旅費、支部会議出席旅費</t>
  </si>
  <si>
    <t>他支部、地区本部、本部賞味会、コンクール等旅費</t>
  </si>
  <si>
    <t>仕分け不能な小額収入、本部よりの見舞金(弔慰金)等</t>
  </si>
  <si>
    <t>青年部勉強会、施設見学等経費</t>
  </si>
  <si>
    <t>所属不明な小額事業費、会員慶弔費等</t>
  </si>
  <si>
    <t>福利厚生費</t>
  </si>
  <si>
    <t>支　出</t>
  </si>
  <si>
    <t>収　入</t>
  </si>
  <si>
    <t>コンクール,料理講習会,勉強会等費用</t>
  </si>
  <si>
    <t>コンクール,料理講習会,勉強会費用等</t>
  </si>
  <si>
    <t>総会賞味会、新年賞味会等費用、工場見学等費用</t>
  </si>
  <si>
    <t>本部会費</t>
  </si>
  <si>
    <t>地区本部負担金</t>
  </si>
  <si>
    <r>
      <t>　　</t>
    </r>
    <r>
      <rPr>
        <sz val="14"/>
        <rFont val="ＭＳ Ｐゴシック"/>
        <family val="3"/>
      </rPr>
      <t>　</t>
    </r>
  </si>
  <si>
    <t>　　　</t>
  </si>
  <si>
    <t>　　　　</t>
  </si>
  <si>
    <t>　　</t>
  </si>
  <si>
    <t>所属不明な小額事業費</t>
  </si>
  <si>
    <t>会場費</t>
  </si>
  <si>
    <t>材料費</t>
  </si>
  <si>
    <t>印刷製本費</t>
  </si>
  <si>
    <t>通信運搬費</t>
  </si>
  <si>
    <t>研修費</t>
  </si>
  <si>
    <t>地区本部の分担金</t>
  </si>
  <si>
    <t>本部支払い会費（通過勘定）</t>
  </si>
  <si>
    <t>事業費以外の所属不明な小額費用</t>
  </si>
  <si>
    <t>会場、材料、印刷、通信費等に分解</t>
  </si>
  <si>
    <t>○○支部貸 借 対 照 表</t>
  </si>
  <si>
    <r>
      <t>収　入　　</t>
    </r>
    <r>
      <rPr>
        <sz val="14"/>
        <rFont val="ＭＳ Ｐゴシック"/>
        <family val="3"/>
      </rPr>
      <t>科　目</t>
    </r>
  </si>
  <si>
    <t>収入合計　　　（Ｂ）</t>
  </si>
  <si>
    <t>諸謝金</t>
  </si>
  <si>
    <t>支部理事会、総会 会場費、お茶代等</t>
  </si>
  <si>
    <t>委託費</t>
  </si>
  <si>
    <t>租税公課</t>
  </si>
  <si>
    <t>コンクール・講習会費</t>
  </si>
  <si>
    <t>研修費</t>
  </si>
  <si>
    <t>　</t>
  </si>
  <si>
    <t>　　流動資産</t>
  </si>
  <si>
    <t>　　固定資産</t>
  </si>
  <si>
    <t>　　　流動負債</t>
  </si>
  <si>
    <t>　　　前受会費</t>
  </si>
  <si>
    <t>　　　未払い金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</si>
  <si>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科 目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</si>
  <si>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科 目</t>
    </r>
  </si>
  <si>
    <r>
      <t>　　</t>
    </r>
    <r>
      <rPr>
        <sz val="12"/>
        <rFont val="ＭＳ Ｐ明朝"/>
        <family val="1"/>
      </rPr>
      <t>社</t>
    </r>
  </si>
  <si>
    <t>　</t>
  </si>
  <si>
    <r>
      <t>支　出</t>
    </r>
    <r>
      <rPr>
        <sz val="14"/>
        <rFont val="ＭＳ Ｐゴシック"/>
        <family val="3"/>
      </rPr>
      <t>　　　科　目</t>
    </r>
  </si>
  <si>
    <t>仕分け不能小額収入、本部よりの弔慰金</t>
  </si>
  <si>
    <t>本部よりの弔慰金,会員の祝儀,不祝儀</t>
  </si>
  <si>
    <t>展示用料理、彫刻等制作委託費</t>
  </si>
  <si>
    <t>体験事業収入</t>
  </si>
  <si>
    <t>ｺﾝｸｰﾙ、展示会等収入</t>
  </si>
  <si>
    <t>ｺﾝｸｰﾙ、展示会、料理勉強会等の会場費</t>
  </si>
  <si>
    <t>料理勉強会材料代、食材費</t>
  </si>
  <si>
    <t>下記に科目変更</t>
  </si>
  <si>
    <t>ｺﾝｸｰﾙ、展示会出展料等収入</t>
  </si>
  <si>
    <t>　○○名</t>
  </si>
  <si>
    <t>　○○社</t>
  </si>
  <si>
    <t>賛助会員○○社</t>
  </si>
  <si>
    <t>役員　○○名　　会員　○○名</t>
  </si>
  <si>
    <t>事業収入合計</t>
  </si>
  <si>
    <t>事務局の事務代行、決算事務等を委託の場合</t>
  </si>
  <si>
    <t>通信、印刷（コピー）、消耗品、事務所家賃</t>
  </si>
  <si>
    <t>支部会報、賞味会、コンクール等の通知やパンフレットの印刷</t>
  </si>
  <si>
    <t>通知の切手代、宅急便、電話代</t>
  </si>
  <si>
    <t>総会,新年賞味会費用（料理、会場費等含）</t>
  </si>
  <si>
    <t>自治体、企業等からの受託金収入、広告料、国際交流旅費等の収入</t>
  </si>
  <si>
    <t>総会・賞味会会費、祝儀等収入、ﾊﾞｽ研修旅行収入、講習会会費等の収入</t>
  </si>
  <si>
    <t>ｺﾝｸｰﾙ、展示会収入</t>
  </si>
  <si>
    <t>コンクール、展示会出展料r等収入</t>
  </si>
  <si>
    <t>摘　　　　要</t>
  </si>
  <si>
    <t>　　銀行　　支店</t>
  </si>
  <si>
    <t>　賛助会員会費</t>
  </si>
  <si>
    <t>　会員会費</t>
  </si>
  <si>
    <t>未収会費について</t>
  </si>
  <si>
    <t>本部見舞金(弔慰金）、ボーリング等レクレーション、会員祝儀、不祝儀</t>
  </si>
  <si>
    <t>総会・賞味会会費、祝儀等収入、ﾊﾞｽ研修旅行収入、講習会会費等収入</t>
  </si>
  <si>
    <t>自治体、企業からの受託金、広告料、国際交流旅費等収入</t>
  </si>
  <si>
    <t>講師等の謝礼なら源泉税発生⇒税務申告要 小額なら旅費交通費で可</t>
  </si>
  <si>
    <t>商品展示会、支部会報（名簿）等の広告消費税：連結後は本部で計算</t>
  </si>
  <si>
    <t>本部、他支部賞味会旅費(会費含む)、コンクール参加旅費、</t>
  </si>
  <si>
    <t>国際交流旅費、研修旅行バス代等</t>
  </si>
  <si>
    <t>地区本部の分担金(通過勘定）</t>
  </si>
  <si>
    <t>他団体懇親会費,祝儀,不祝儀,外部調理師会費等</t>
  </si>
  <si>
    <t xml:space="preserve">  　年度　○○地区本部・○○支部決算書</t>
  </si>
  <si>
    <t>自　  　　年４月１日　 　　至　   　　年３月３１日</t>
  </si>
  <si>
    <t xml:space="preserve">    　　年度○○支部予算案</t>
  </si>
  <si>
    <t xml:space="preserve">       　　年３月３１日</t>
  </si>
  <si>
    <t xml:space="preserve">       　　年４月　１日</t>
  </si>
  <si>
    <t>年3月31日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</si>
</sst>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(&quot;#,##0_ ;[Red]\-#,##0\ &quot;)&quot;"/>
    <numFmt numFmtId="178" formatCode="&quot;（&quot;#,##0_ ;[Red]\-#,##0\ &quot;）&quot;"/>
    <numFmt numFmtId="179" formatCode="0_);\(0\)"/>
    <numFmt numFmtId="180" formatCode="[$-411]ggge&quot;年&quot;m&quot;月&quot;d&quot;日&quot;;@"/>
    <numFmt numFmtId="181" formatCode="0;&quot;△ &quot;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u val="single"/>
      <sz val="2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u val="single"/>
      <sz val="14"/>
      <name val="ＭＳ Ｐゴシック"/>
      <family val="3"/>
    </font>
    <font>
      <b/>
      <u val="single"/>
      <sz val="20"/>
      <color indexed="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trike/>
      <sz val="11"/>
      <name val="ＭＳ Ｐゴシック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0"/>
      <name val="ＭＳ Ｐゴシック"/>
      <family val="3"/>
    </font>
    <font>
      <strike/>
      <sz val="11"/>
      <name val="ＭＳ Ｐ明朝"/>
      <family val="1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dotted"/>
      <right style="double"/>
      <top style="thin"/>
      <bottom style="dotted"/>
    </border>
    <border>
      <left style="dotted"/>
      <right style="double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 style="dotted"/>
    </border>
    <border>
      <left style="double"/>
      <right style="medium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dotted"/>
      <top>
        <color indexed="63"/>
      </top>
      <bottom style="thin"/>
    </border>
    <border>
      <left style="dotted"/>
      <right style="double"/>
      <top style="dotted"/>
      <bottom style="dotted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double"/>
    </border>
    <border>
      <left style="dotted"/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 style="double"/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 style="double"/>
      <right style="medium"/>
      <top style="dotted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dotted"/>
    </border>
    <border>
      <left style="thin"/>
      <right style="double"/>
      <top style="thin"/>
      <bottom style="dotted"/>
    </border>
    <border>
      <left style="double"/>
      <right style="medium"/>
      <top style="thin"/>
      <bottom style="dotted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 style="thin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>
        <color indexed="63"/>
      </right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uble"/>
      <top style="medium"/>
      <bottom style="dotted"/>
    </border>
    <border>
      <left style="medium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double"/>
      <right style="medium"/>
      <top style="medium"/>
      <bottom style="dotted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uble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uble"/>
      <bottom style="thin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uble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medium"/>
      <right style="double"/>
      <top style="dotted"/>
      <bottom style="dotted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medium"/>
      <right style="dotted"/>
      <top>
        <color indexed="63"/>
      </top>
      <bottom style="double"/>
    </border>
    <border>
      <left style="dotted"/>
      <right style="double"/>
      <top style="dotted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tted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 style="double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double"/>
      <top>
        <color indexed="63"/>
      </top>
      <bottom style="dotted"/>
    </border>
    <border>
      <left style="double"/>
      <right style="medium"/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dotted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dotted"/>
    </border>
    <border>
      <left style="double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medium"/>
      <right style="double"/>
      <top style="dotted"/>
      <bottom style="double"/>
    </border>
    <border>
      <left style="medium"/>
      <right style="double"/>
      <top>
        <color indexed="63"/>
      </top>
      <bottom style="dotted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double"/>
      <top style="dotted"/>
      <bottom style="dotted"/>
    </border>
    <border>
      <left style="double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7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1" fontId="0" fillId="0" borderId="24" xfId="0" applyNumberFormat="1" applyBorder="1" applyAlignment="1" quotePrefix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38" fontId="0" fillId="0" borderId="27" xfId="49" applyFont="1" applyBorder="1" applyAlignment="1">
      <alignment/>
    </xf>
    <xf numFmtId="38" fontId="0" fillId="0" borderId="28" xfId="49" applyFont="1" applyBorder="1" applyAlignment="1">
      <alignment/>
    </xf>
    <xf numFmtId="38" fontId="0" fillId="0" borderId="29" xfId="49" applyFont="1" applyBorder="1" applyAlignment="1">
      <alignment/>
    </xf>
    <xf numFmtId="38" fontId="0" fillId="0" borderId="0" xfId="49" applyFont="1" applyAlignment="1">
      <alignment/>
    </xf>
    <xf numFmtId="38" fontId="0" fillId="0" borderId="23" xfId="49" applyFont="1" applyBorder="1" applyAlignment="1">
      <alignment/>
    </xf>
    <xf numFmtId="38" fontId="0" fillId="0" borderId="30" xfId="49" applyFont="1" applyBorder="1" applyAlignment="1">
      <alignment/>
    </xf>
    <xf numFmtId="38" fontId="0" fillId="0" borderId="31" xfId="49" applyFont="1" applyBorder="1" applyAlignment="1">
      <alignment/>
    </xf>
    <xf numFmtId="38" fontId="0" fillId="0" borderId="32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33" xfId="49" applyFont="1" applyBorder="1" applyAlignment="1">
      <alignment/>
    </xf>
    <xf numFmtId="38" fontId="0" fillId="0" borderId="34" xfId="49" applyFont="1" applyBorder="1" applyAlignment="1">
      <alignment/>
    </xf>
    <xf numFmtId="38" fontId="0" fillId="0" borderId="35" xfId="49" applyFont="1" applyBorder="1" applyAlignment="1">
      <alignment/>
    </xf>
    <xf numFmtId="38" fontId="0" fillId="0" borderId="36" xfId="49" applyFont="1" applyBorder="1" applyAlignment="1">
      <alignment/>
    </xf>
    <xf numFmtId="38" fontId="0" fillId="0" borderId="37" xfId="49" applyFont="1" applyBorder="1" applyAlignment="1">
      <alignment/>
    </xf>
    <xf numFmtId="38" fontId="0" fillId="0" borderId="38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44" xfId="49" applyFont="1" applyBorder="1" applyAlignment="1">
      <alignment/>
    </xf>
    <xf numFmtId="38" fontId="0" fillId="0" borderId="45" xfId="49" applyFont="1" applyBorder="1" applyAlignment="1">
      <alignment/>
    </xf>
    <xf numFmtId="38" fontId="0" fillId="0" borderId="46" xfId="49" applyFont="1" applyBorder="1" applyAlignment="1">
      <alignment/>
    </xf>
    <xf numFmtId="38" fontId="0" fillId="0" borderId="47" xfId="49" applyFont="1" applyBorder="1" applyAlignment="1">
      <alignment/>
    </xf>
    <xf numFmtId="38" fontId="0" fillId="0" borderId="48" xfId="49" applyFont="1" applyBorder="1" applyAlignment="1">
      <alignment/>
    </xf>
    <xf numFmtId="38" fontId="0" fillId="0" borderId="18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7" xfId="49" applyFont="1" applyBorder="1" applyAlignment="1">
      <alignment horizontal="center"/>
    </xf>
    <xf numFmtId="38" fontId="0" fillId="0" borderId="49" xfId="49" applyFont="1" applyBorder="1" applyAlignment="1">
      <alignment/>
    </xf>
    <xf numFmtId="38" fontId="0" fillId="0" borderId="50" xfId="49" applyFont="1" applyBorder="1" applyAlignment="1">
      <alignment/>
    </xf>
    <xf numFmtId="38" fontId="0" fillId="0" borderId="51" xfId="49" applyFont="1" applyBorder="1" applyAlignment="1">
      <alignment/>
    </xf>
    <xf numFmtId="38" fontId="0" fillId="0" borderId="52" xfId="49" applyFont="1" applyBorder="1" applyAlignment="1">
      <alignment/>
    </xf>
    <xf numFmtId="38" fontId="0" fillId="0" borderId="53" xfId="49" applyFont="1" applyBorder="1" applyAlignment="1">
      <alignment/>
    </xf>
    <xf numFmtId="38" fontId="0" fillId="0" borderId="54" xfId="49" applyFont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8" fontId="0" fillId="0" borderId="59" xfId="49" applyFont="1" applyBorder="1" applyAlignment="1">
      <alignment/>
    </xf>
    <xf numFmtId="38" fontId="0" fillId="0" borderId="60" xfId="49" applyFont="1" applyBorder="1" applyAlignment="1">
      <alignment/>
    </xf>
    <xf numFmtId="38" fontId="0" fillId="0" borderId="61" xfId="49" applyFont="1" applyBorder="1" applyAlignment="1">
      <alignment/>
    </xf>
    <xf numFmtId="38" fontId="0" fillId="0" borderId="62" xfId="49" applyFont="1" applyBorder="1" applyAlignment="1">
      <alignment/>
    </xf>
    <xf numFmtId="38" fontId="0" fillId="0" borderId="63" xfId="49" applyFont="1" applyBorder="1" applyAlignment="1">
      <alignment/>
    </xf>
    <xf numFmtId="38" fontId="0" fillId="0" borderId="64" xfId="49" applyFont="1" applyBorder="1" applyAlignment="1">
      <alignment/>
    </xf>
    <xf numFmtId="38" fontId="0" fillId="0" borderId="65" xfId="49" applyFont="1" applyBorder="1" applyAlignment="1">
      <alignment/>
    </xf>
    <xf numFmtId="38" fontId="0" fillId="0" borderId="66" xfId="49" applyFont="1" applyBorder="1" applyAlignment="1">
      <alignment/>
    </xf>
    <xf numFmtId="38" fontId="0" fillId="0" borderId="25" xfId="49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1" fontId="0" fillId="0" borderId="24" xfId="0" applyNumberFormat="1" applyBorder="1" applyAlignment="1" quotePrefix="1">
      <alignment horizontal="center" vertical="center"/>
    </xf>
    <xf numFmtId="38" fontId="0" fillId="0" borderId="17" xfId="49" applyBorder="1" applyAlignment="1">
      <alignment horizontal="center" vertical="center"/>
    </xf>
    <xf numFmtId="38" fontId="0" fillId="0" borderId="0" xfId="49" applyAlignment="1">
      <alignment vertical="center"/>
    </xf>
    <xf numFmtId="38" fontId="0" fillId="0" borderId="25" xfId="49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67" xfId="49" applyBorder="1" applyAlignment="1">
      <alignment vertical="center"/>
    </xf>
    <xf numFmtId="38" fontId="0" fillId="0" borderId="28" xfId="49" applyBorder="1" applyAlignment="1">
      <alignment vertical="center"/>
    </xf>
    <xf numFmtId="38" fontId="0" fillId="0" borderId="29" xfId="49" applyBorder="1" applyAlignment="1">
      <alignment vertical="center"/>
    </xf>
    <xf numFmtId="38" fontId="0" fillId="0" borderId="23" xfId="49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68" xfId="49" applyBorder="1" applyAlignment="1">
      <alignment vertical="center"/>
    </xf>
    <xf numFmtId="38" fontId="0" fillId="0" borderId="31" xfId="49" applyBorder="1" applyAlignment="1">
      <alignment vertical="center"/>
    </xf>
    <xf numFmtId="38" fontId="0" fillId="0" borderId="32" xfId="49" applyBorder="1" applyAlignment="1">
      <alignment vertical="center"/>
    </xf>
    <xf numFmtId="38" fontId="0" fillId="0" borderId="24" xfId="49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34" xfId="49" applyFont="1" applyBorder="1" applyAlignment="1">
      <alignment vertical="center"/>
    </xf>
    <xf numFmtId="38" fontId="6" fillId="0" borderId="35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36" xfId="49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38" xfId="49" applyBorder="1" applyAlignment="1">
      <alignment vertical="center"/>
    </xf>
    <xf numFmtId="38" fontId="0" fillId="0" borderId="39" xfId="49" applyBorder="1" applyAlignment="1">
      <alignment vertical="center"/>
    </xf>
    <xf numFmtId="38" fontId="6" fillId="0" borderId="69" xfId="49" applyFont="1" applyBorder="1" applyAlignment="1">
      <alignment vertical="center"/>
    </xf>
    <xf numFmtId="38" fontId="6" fillId="0" borderId="41" xfId="49" applyFont="1" applyBorder="1" applyAlignment="1">
      <alignment vertical="center"/>
    </xf>
    <xf numFmtId="38" fontId="6" fillId="0" borderId="42" xfId="49" applyFont="1" applyBorder="1" applyAlignment="1">
      <alignment vertical="center"/>
    </xf>
    <xf numFmtId="38" fontId="6" fillId="0" borderId="43" xfId="49" applyFont="1" applyBorder="1" applyAlignment="1">
      <alignment vertical="center"/>
    </xf>
    <xf numFmtId="0" fontId="0" fillId="0" borderId="55" xfId="0" applyFill="1" applyBorder="1" applyAlignment="1">
      <alignment vertical="center"/>
    </xf>
    <xf numFmtId="38" fontId="0" fillId="0" borderId="56" xfId="49" applyBorder="1" applyAlignment="1">
      <alignment vertical="center"/>
    </xf>
    <xf numFmtId="38" fontId="0" fillId="0" borderId="60" xfId="49" applyBorder="1" applyAlignment="1">
      <alignment vertical="center"/>
    </xf>
    <xf numFmtId="38" fontId="0" fillId="0" borderId="61" xfId="49" applyBorder="1" applyAlignment="1">
      <alignment vertical="center"/>
    </xf>
    <xf numFmtId="38" fontId="0" fillId="0" borderId="62" xfId="49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70" xfId="49" applyBorder="1" applyAlignment="1">
      <alignment vertical="center"/>
    </xf>
    <xf numFmtId="38" fontId="0" fillId="0" borderId="44" xfId="49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69" xfId="49" applyBorder="1" applyAlignment="1">
      <alignment vertical="center"/>
    </xf>
    <xf numFmtId="38" fontId="0" fillId="0" borderId="41" xfId="49" applyBorder="1" applyAlignment="1">
      <alignment vertical="center"/>
    </xf>
    <xf numFmtId="38" fontId="0" fillId="0" borderId="42" xfId="49" applyBorder="1" applyAlignment="1">
      <alignment vertical="center"/>
    </xf>
    <xf numFmtId="38" fontId="0" fillId="0" borderId="43" xfId="49" applyBorder="1" applyAlignment="1">
      <alignment vertical="center"/>
    </xf>
    <xf numFmtId="38" fontId="6" fillId="0" borderId="71" xfId="49" applyFont="1" applyBorder="1" applyAlignment="1">
      <alignment vertical="center"/>
    </xf>
    <xf numFmtId="38" fontId="6" fillId="0" borderId="46" xfId="49" applyFont="1" applyBorder="1" applyAlignment="1">
      <alignment vertical="center"/>
    </xf>
    <xf numFmtId="38" fontId="6" fillId="0" borderId="47" xfId="49" applyFont="1" applyBorder="1" applyAlignment="1">
      <alignment vertical="center"/>
    </xf>
    <xf numFmtId="38" fontId="6" fillId="0" borderId="48" xfId="49" applyFont="1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72" xfId="49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73" xfId="49" applyBorder="1" applyAlignment="1">
      <alignment vertical="center"/>
    </xf>
    <xf numFmtId="38" fontId="0" fillId="0" borderId="74" xfId="49" applyBorder="1" applyAlignment="1">
      <alignment vertical="center"/>
    </xf>
    <xf numFmtId="38" fontId="0" fillId="0" borderId="51" xfId="49" applyBorder="1" applyAlignment="1">
      <alignment vertical="center"/>
    </xf>
    <xf numFmtId="38" fontId="0" fillId="0" borderId="52" xfId="49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75" xfId="49" applyBorder="1" applyAlignment="1">
      <alignment vertical="center"/>
    </xf>
    <xf numFmtId="38" fontId="6" fillId="0" borderId="76" xfId="49" applyFont="1" applyBorder="1" applyAlignment="1">
      <alignment vertical="center"/>
    </xf>
    <xf numFmtId="38" fontId="0" fillId="0" borderId="77" xfId="49" applyBorder="1" applyAlignment="1">
      <alignment vertical="center"/>
    </xf>
    <xf numFmtId="38" fontId="6" fillId="0" borderId="78" xfId="49" applyFont="1" applyBorder="1" applyAlignment="1">
      <alignment vertical="center"/>
    </xf>
    <xf numFmtId="38" fontId="6" fillId="0" borderId="79" xfId="49" applyFont="1" applyBorder="1" applyAlignment="1">
      <alignment vertical="center"/>
    </xf>
    <xf numFmtId="38" fontId="6" fillId="0" borderId="53" xfId="49" applyFont="1" applyBorder="1" applyAlignment="1">
      <alignment vertical="center"/>
    </xf>
    <xf numFmtId="38" fontId="6" fillId="0" borderId="80" xfId="49" applyFont="1" applyBorder="1" applyAlignment="1">
      <alignment vertical="center"/>
    </xf>
    <xf numFmtId="38" fontId="6" fillId="0" borderId="54" xfId="49" applyFont="1" applyBorder="1" applyAlignment="1">
      <alignment vertical="center"/>
    </xf>
    <xf numFmtId="38" fontId="0" fillId="0" borderId="81" xfId="49" applyBorder="1" applyAlignment="1">
      <alignment vertical="center"/>
    </xf>
    <xf numFmtId="38" fontId="0" fillId="0" borderId="82" xfId="49" applyBorder="1" applyAlignment="1">
      <alignment vertical="center"/>
    </xf>
    <xf numFmtId="38" fontId="0" fillId="0" borderId="83" xfId="49" applyBorder="1" applyAlignment="1">
      <alignment vertical="center"/>
    </xf>
    <xf numFmtId="38" fontId="0" fillId="0" borderId="64" xfId="49" applyBorder="1" applyAlignment="1">
      <alignment vertical="center"/>
    </xf>
    <xf numFmtId="38" fontId="0" fillId="0" borderId="65" xfId="49" applyBorder="1" applyAlignment="1">
      <alignment vertical="center"/>
    </xf>
    <xf numFmtId="38" fontId="0" fillId="0" borderId="66" xfId="49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84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31" fontId="9" fillId="0" borderId="24" xfId="0" applyNumberFormat="1" applyFont="1" applyBorder="1" applyAlignment="1" quotePrefix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8" fontId="9" fillId="0" borderId="23" xfId="49" applyFont="1" applyBorder="1" applyAlignment="1">
      <alignment vertical="center"/>
    </xf>
    <xf numFmtId="38" fontId="9" fillId="0" borderId="28" xfId="49" applyFont="1" applyBorder="1" applyAlignment="1">
      <alignment vertical="center"/>
    </xf>
    <xf numFmtId="38" fontId="9" fillId="0" borderId="29" xfId="49" applyFont="1" applyBorder="1" applyAlignment="1">
      <alignment vertical="center"/>
    </xf>
    <xf numFmtId="38" fontId="9" fillId="0" borderId="0" xfId="49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8" fontId="9" fillId="0" borderId="24" xfId="49" applyFont="1" applyBorder="1" applyAlignment="1">
      <alignment vertical="center"/>
    </xf>
    <xf numFmtId="38" fontId="9" fillId="0" borderId="31" xfId="49" applyFont="1" applyBorder="1" applyAlignment="1">
      <alignment vertical="center"/>
    </xf>
    <xf numFmtId="38" fontId="9" fillId="0" borderId="32" xfId="49" applyFont="1" applyBorder="1" applyAlignment="1">
      <alignment vertical="center"/>
    </xf>
    <xf numFmtId="38" fontId="7" fillId="0" borderId="36" xfId="49" applyFont="1" applyBorder="1" applyAlignment="1">
      <alignment vertical="center"/>
    </xf>
    <xf numFmtId="38" fontId="7" fillId="0" borderId="34" xfId="49" applyFont="1" applyBorder="1" applyAlignment="1">
      <alignment vertical="center"/>
    </xf>
    <xf numFmtId="38" fontId="7" fillId="0" borderId="35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8" fontId="9" fillId="0" borderId="38" xfId="49" applyFont="1" applyBorder="1" applyAlignment="1">
      <alignment vertical="center"/>
    </xf>
    <xf numFmtId="38" fontId="9" fillId="0" borderId="39" xfId="49" applyFont="1" applyBorder="1" applyAlignment="1">
      <alignment vertical="center"/>
    </xf>
    <xf numFmtId="38" fontId="7" fillId="0" borderId="43" xfId="49" applyFont="1" applyBorder="1" applyAlignment="1">
      <alignment vertical="center"/>
    </xf>
    <xf numFmtId="38" fontId="7" fillId="0" borderId="41" xfId="49" applyFont="1" applyBorder="1" applyAlignment="1">
      <alignment vertical="center"/>
    </xf>
    <xf numFmtId="38" fontId="7" fillId="0" borderId="42" xfId="49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9" fillId="0" borderId="55" xfId="0" applyFont="1" applyFill="1" applyBorder="1" applyAlignment="1">
      <alignment vertical="center"/>
    </xf>
    <xf numFmtId="38" fontId="9" fillId="0" borderId="62" xfId="49" applyFont="1" applyBorder="1" applyAlignment="1">
      <alignment vertical="center"/>
    </xf>
    <xf numFmtId="38" fontId="9" fillId="0" borderId="60" xfId="49" applyFont="1" applyBorder="1" applyAlignment="1">
      <alignment vertical="center"/>
    </xf>
    <xf numFmtId="38" fontId="9" fillId="0" borderId="61" xfId="49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38" fontId="7" fillId="0" borderId="48" xfId="49" applyFont="1" applyBorder="1" applyAlignment="1">
      <alignment vertical="center"/>
    </xf>
    <xf numFmtId="38" fontId="7" fillId="0" borderId="46" xfId="49" applyFont="1" applyBorder="1" applyAlignment="1">
      <alignment vertical="center"/>
    </xf>
    <xf numFmtId="38" fontId="7" fillId="0" borderId="47" xfId="49" applyFont="1" applyBorder="1" applyAlignment="1">
      <alignment vertical="center"/>
    </xf>
    <xf numFmtId="38" fontId="9" fillId="0" borderId="25" xfId="49" applyFont="1" applyBorder="1" applyAlignment="1">
      <alignment horizontal="center" vertical="center"/>
    </xf>
    <xf numFmtId="38" fontId="9" fillId="0" borderId="17" xfId="49" applyFont="1" applyBorder="1" applyAlignment="1">
      <alignment horizontal="center" vertical="center"/>
    </xf>
    <xf numFmtId="38" fontId="9" fillId="0" borderId="72" xfId="49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8" fontId="9" fillId="0" borderId="74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8" fontId="9" fillId="0" borderId="75" xfId="49" applyFont="1" applyBorder="1" applyAlignment="1">
      <alignment vertical="center"/>
    </xf>
    <xf numFmtId="38" fontId="7" fillId="0" borderId="76" xfId="49" applyFont="1" applyBorder="1" applyAlignment="1">
      <alignment vertical="center"/>
    </xf>
    <xf numFmtId="38" fontId="9" fillId="0" borderId="77" xfId="49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38" fontId="7" fillId="0" borderId="88" xfId="49" applyFont="1" applyBorder="1" applyAlignment="1">
      <alignment vertical="center"/>
    </xf>
    <xf numFmtId="38" fontId="7" fillId="0" borderId="89" xfId="49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38" fontId="9" fillId="0" borderId="92" xfId="49" applyFont="1" applyBorder="1" applyAlignment="1">
      <alignment vertical="center"/>
    </xf>
    <xf numFmtId="38" fontId="9" fillId="0" borderId="93" xfId="49" applyFont="1" applyBorder="1" applyAlignment="1">
      <alignment vertical="center"/>
    </xf>
    <xf numFmtId="38" fontId="9" fillId="0" borderId="94" xfId="49" applyFont="1" applyBorder="1" applyAlignment="1">
      <alignment vertical="center"/>
    </xf>
    <xf numFmtId="38" fontId="7" fillId="0" borderId="53" xfId="49" applyFont="1" applyBorder="1" applyAlignment="1">
      <alignment vertical="center"/>
    </xf>
    <xf numFmtId="38" fontId="7" fillId="0" borderId="95" xfId="49" applyFont="1" applyBorder="1" applyAlignment="1">
      <alignment vertical="center"/>
    </xf>
    <xf numFmtId="38" fontId="7" fillId="0" borderId="96" xfId="49" applyFont="1" applyBorder="1" applyAlignment="1">
      <alignment vertical="center"/>
    </xf>
    <xf numFmtId="38" fontId="7" fillId="0" borderId="97" xfId="49" applyFont="1" applyBorder="1" applyAlignment="1">
      <alignment vertical="center"/>
    </xf>
    <xf numFmtId="38" fontId="7" fillId="0" borderId="98" xfId="49" applyFont="1" applyBorder="1" applyAlignment="1">
      <alignment vertical="center"/>
    </xf>
    <xf numFmtId="38" fontId="7" fillId="0" borderId="61" xfId="49" applyFont="1" applyBorder="1" applyAlignment="1">
      <alignment vertical="center"/>
    </xf>
    <xf numFmtId="38" fontId="7" fillId="0" borderId="62" xfId="49" applyFont="1" applyBorder="1" applyAlignment="1">
      <alignment vertical="center"/>
    </xf>
    <xf numFmtId="38" fontId="7" fillId="0" borderId="54" xfId="49" applyFont="1" applyBorder="1" applyAlignment="1">
      <alignment vertical="center"/>
    </xf>
    <xf numFmtId="38" fontId="7" fillId="0" borderId="71" xfId="49" applyFont="1" applyBorder="1" applyAlignment="1">
      <alignment vertical="center"/>
    </xf>
    <xf numFmtId="38" fontId="9" fillId="0" borderId="65" xfId="49" applyFont="1" applyBorder="1" applyAlignment="1">
      <alignment vertical="center"/>
    </xf>
    <xf numFmtId="38" fontId="9" fillId="0" borderId="83" xfId="49" applyFont="1" applyBorder="1" applyAlignment="1">
      <alignment vertical="center"/>
    </xf>
    <xf numFmtId="38" fontId="9" fillId="0" borderId="64" xfId="49" applyFont="1" applyBorder="1" applyAlignment="1">
      <alignment vertical="center"/>
    </xf>
    <xf numFmtId="58" fontId="11" fillId="0" borderId="0" xfId="0" applyNumberFormat="1" applyFont="1" applyAlignment="1">
      <alignment horizontal="left" vertical="center"/>
    </xf>
    <xf numFmtId="0" fontId="7" fillId="0" borderId="99" xfId="0" applyFont="1" applyBorder="1" applyAlignment="1">
      <alignment horizontal="left" vertical="center"/>
    </xf>
    <xf numFmtId="0" fontId="7" fillId="0" borderId="100" xfId="0" applyFont="1" applyBorder="1" applyAlignment="1">
      <alignment horizontal="left" vertical="center"/>
    </xf>
    <xf numFmtId="0" fontId="7" fillId="0" borderId="101" xfId="0" applyFont="1" applyBorder="1" applyAlignment="1">
      <alignment horizontal="left" vertical="center"/>
    </xf>
    <xf numFmtId="0" fontId="7" fillId="0" borderId="102" xfId="0" applyFont="1" applyBorder="1" applyAlignment="1">
      <alignment horizontal="left" vertical="center"/>
    </xf>
    <xf numFmtId="0" fontId="7" fillId="0" borderId="103" xfId="0" applyFont="1" applyBorder="1" applyAlignment="1">
      <alignment horizontal="left" vertical="center"/>
    </xf>
    <xf numFmtId="0" fontId="7" fillId="0" borderId="104" xfId="0" applyFont="1" applyBorder="1" applyAlignment="1">
      <alignment horizontal="left" vertical="center"/>
    </xf>
    <xf numFmtId="0" fontId="9" fillId="0" borderId="105" xfId="0" applyFont="1" applyBorder="1" applyAlignment="1">
      <alignment horizontal="left" vertical="center"/>
    </xf>
    <xf numFmtId="0" fontId="9" fillId="0" borderId="106" xfId="0" applyFont="1" applyBorder="1" applyAlignment="1">
      <alignment horizontal="left" vertical="center"/>
    </xf>
    <xf numFmtId="0" fontId="7" fillId="0" borderId="107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center"/>
    </xf>
    <xf numFmtId="0" fontId="9" fillId="0" borderId="109" xfId="0" applyFont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8" fillId="0" borderId="110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111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5" fontId="8" fillId="0" borderId="112" xfId="0" applyNumberFormat="1" applyFont="1" applyBorder="1" applyAlignment="1">
      <alignment horizontal="right" vertical="center"/>
    </xf>
    <xf numFmtId="5" fontId="8" fillId="0" borderId="113" xfId="0" applyNumberFormat="1" applyFont="1" applyBorder="1" applyAlignment="1">
      <alignment horizontal="right" vertical="center"/>
    </xf>
    <xf numFmtId="5" fontId="8" fillId="0" borderId="110" xfId="0" applyNumberFormat="1" applyFont="1" applyBorder="1" applyAlignment="1">
      <alignment horizontal="right" vertical="center"/>
    </xf>
    <xf numFmtId="0" fontId="12" fillId="0" borderId="114" xfId="0" applyFont="1" applyBorder="1" applyAlignment="1">
      <alignment horizontal="left" vertical="center"/>
    </xf>
    <xf numFmtId="0" fontId="0" fillId="0" borderId="114" xfId="0" applyBorder="1" applyAlignment="1">
      <alignment vertical="center"/>
    </xf>
    <xf numFmtId="0" fontId="0" fillId="0" borderId="58" xfId="0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15" xfId="0" applyFont="1" applyBorder="1" applyAlignment="1">
      <alignment vertical="center"/>
    </xf>
    <xf numFmtId="0" fontId="9" fillId="0" borderId="116" xfId="0" applyFont="1" applyBorder="1" applyAlignment="1">
      <alignment vertical="center"/>
    </xf>
    <xf numFmtId="0" fontId="9" fillId="0" borderId="117" xfId="0" applyFont="1" applyBorder="1" applyAlignment="1">
      <alignment vertical="center"/>
    </xf>
    <xf numFmtId="0" fontId="9" fillId="0" borderId="118" xfId="0" applyFont="1" applyBorder="1" applyAlignment="1">
      <alignment vertical="center"/>
    </xf>
    <xf numFmtId="0" fontId="9" fillId="0" borderId="119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120" xfId="0" applyFont="1" applyBorder="1" applyAlignment="1">
      <alignment vertical="center"/>
    </xf>
    <xf numFmtId="0" fontId="9" fillId="0" borderId="121" xfId="0" applyFont="1" applyBorder="1" applyAlignment="1">
      <alignment vertical="center"/>
    </xf>
    <xf numFmtId="0" fontId="9" fillId="0" borderId="122" xfId="0" applyFont="1" applyBorder="1" applyAlignment="1">
      <alignment vertical="center"/>
    </xf>
    <xf numFmtId="0" fontId="9" fillId="0" borderId="123" xfId="0" applyFont="1" applyBorder="1" applyAlignment="1">
      <alignment vertical="center"/>
    </xf>
    <xf numFmtId="0" fontId="0" fillId="0" borderId="124" xfId="0" applyBorder="1" applyAlignment="1">
      <alignment vertical="center"/>
    </xf>
    <xf numFmtId="0" fontId="12" fillId="0" borderId="125" xfId="0" applyFont="1" applyBorder="1" applyAlignment="1">
      <alignment horizontal="left" vertical="center"/>
    </xf>
    <xf numFmtId="0" fontId="0" fillId="0" borderId="125" xfId="0" applyBorder="1" applyAlignment="1">
      <alignment vertical="center"/>
    </xf>
    <xf numFmtId="0" fontId="9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vertical="center"/>
    </xf>
    <xf numFmtId="0" fontId="9" fillId="0" borderId="129" xfId="0" applyFont="1" applyBorder="1" applyAlignment="1">
      <alignment vertical="center"/>
    </xf>
    <xf numFmtId="0" fontId="9" fillId="0" borderId="130" xfId="0" applyFont="1" applyBorder="1" applyAlignment="1">
      <alignment vertical="center"/>
    </xf>
    <xf numFmtId="41" fontId="9" fillId="0" borderId="117" xfId="0" applyNumberFormat="1" applyFont="1" applyBorder="1" applyAlignment="1">
      <alignment vertical="center"/>
    </xf>
    <xf numFmtId="41" fontId="9" fillId="0" borderId="128" xfId="0" applyNumberFormat="1" applyFont="1" applyBorder="1" applyAlignment="1">
      <alignment vertical="center"/>
    </xf>
    <xf numFmtId="41" fontId="9" fillId="0" borderId="116" xfId="0" applyNumberFormat="1" applyFont="1" applyBorder="1" applyAlignment="1">
      <alignment vertical="center"/>
    </xf>
    <xf numFmtId="41" fontId="9" fillId="0" borderId="87" xfId="0" applyNumberFormat="1" applyFont="1" applyBorder="1" applyAlignment="1">
      <alignment vertical="center"/>
    </xf>
    <xf numFmtId="41" fontId="9" fillId="0" borderId="118" xfId="0" applyNumberFormat="1" applyFont="1" applyBorder="1" applyAlignment="1">
      <alignment vertical="center"/>
    </xf>
    <xf numFmtId="41" fontId="9" fillId="0" borderId="129" xfId="0" applyNumberFormat="1" applyFont="1" applyBorder="1" applyAlignment="1">
      <alignment vertical="center"/>
    </xf>
    <xf numFmtId="41" fontId="9" fillId="0" borderId="119" xfId="0" applyNumberFormat="1" applyFont="1" applyBorder="1" applyAlignment="1">
      <alignment vertical="center"/>
    </xf>
    <xf numFmtId="41" fontId="9" fillId="0" borderId="130" xfId="0" applyNumberFormat="1" applyFont="1" applyBorder="1" applyAlignment="1">
      <alignment vertical="center"/>
    </xf>
    <xf numFmtId="0" fontId="9" fillId="0" borderId="131" xfId="0" applyFont="1" applyBorder="1" applyAlignment="1">
      <alignment vertical="center"/>
    </xf>
    <xf numFmtId="41" fontId="9" fillId="0" borderId="131" xfId="0" applyNumberFormat="1" applyFont="1" applyBorder="1" applyAlignment="1">
      <alignment vertical="center"/>
    </xf>
    <xf numFmtId="41" fontId="9" fillId="0" borderId="132" xfId="0" applyNumberFormat="1" applyFont="1" applyBorder="1" applyAlignment="1">
      <alignment vertical="center"/>
    </xf>
    <xf numFmtId="41" fontId="9" fillId="0" borderId="133" xfId="0" applyNumberFormat="1" applyFont="1" applyBorder="1" applyAlignment="1">
      <alignment vertical="center"/>
    </xf>
    <xf numFmtId="41" fontId="9" fillId="0" borderId="134" xfId="0" applyNumberFormat="1" applyFont="1" applyBorder="1" applyAlignment="1">
      <alignment vertical="center"/>
    </xf>
    <xf numFmtId="0" fontId="9" fillId="0" borderId="135" xfId="0" applyFont="1" applyBorder="1" applyAlignment="1">
      <alignment vertical="center"/>
    </xf>
    <xf numFmtId="0" fontId="9" fillId="0" borderId="134" xfId="0" applyFont="1" applyBorder="1" applyAlignment="1">
      <alignment vertical="center"/>
    </xf>
    <xf numFmtId="41" fontId="9" fillId="0" borderId="136" xfId="0" applyNumberFormat="1" applyFont="1" applyBorder="1" applyAlignment="1">
      <alignment vertical="center"/>
    </xf>
    <xf numFmtId="41" fontId="9" fillId="0" borderId="85" xfId="0" applyNumberFormat="1" applyFont="1" applyBorder="1" applyAlignment="1">
      <alignment vertical="center"/>
    </xf>
    <xf numFmtId="41" fontId="9" fillId="0" borderId="126" xfId="0" applyNumberFormat="1" applyFont="1" applyBorder="1" applyAlignment="1">
      <alignment vertical="center"/>
    </xf>
    <xf numFmtId="38" fontId="9" fillId="0" borderId="137" xfId="49" applyFont="1" applyBorder="1" applyAlignment="1">
      <alignment vertical="center"/>
    </xf>
    <xf numFmtId="38" fontId="7" fillId="0" borderId="138" xfId="49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38" fontId="9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58" fontId="13" fillId="0" borderId="0" xfId="0" applyNumberFormat="1" applyFont="1" applyBorder="1" applyAlignment="1" applyProtection="1">
      <alignment horizontal="right" vertical="center"/>
      <protection locked="0"/>
    </xf>
    <xf numFmtId="58" fontId="13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distributed" vertical="center"/>
      <protection locked="0"/>
    </xf>
    <xf numFmtId="5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38" fontId="9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38" fontId="9" fillId="0" borderId="139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8" fontId="0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38" fontId="0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3" fontId="16" fillId="0" borderId="0" xfId="0" applyNumberFormat="1" applyFont="1" applyAlignment="1" applyProtection="1">
      <alignment vertical="center"/>
      <protection locked="0"/>
    </xf>
    <xf numFmtId="3" fontId="17" fillId="0" borderId="0" xfId="49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4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8" fontId="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38" fontId="10" fillId="0" borderId="0" xfId="0" applyNumberFormat="1" applyFont="1" applyBorder="1" applyAlignment="1" applyProtection="1">
      <alignment vertical="center"/>
      <protection locked="0"/>
    </xf>
    <xf numFmtId="38" fontId="18" fillId="0" borderId="0" xfId="0" applyNumberFormat="1" applyFont="1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38" fontId="16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58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141" xfId="0" applyFont="1" applyBorder="1" applyAlignment="1" applyProtection="1">
      <alignment vertical="center"/>
      <protection locked="0"/>
    </xf>
    <xf numFmtId="0" fontId="2" fillId="0" borderId="140" xfId="0" applyFont="1" applyBorder="1" applyAlignment="1" applyProtection="1">
      <alignment vertical="center" shrinkToFit="1"/>
      <protection locked="0"/>
    </xf>
    <xf numFmtId="0" fontId="16" fillId="0" borderId="142" xfId="0" applyFont="1" applyBorder="1" applyAlignment="1" applyProtection="1">
      <alignment vertical="center"/>
      <protection locked="0"/>
    </xf>
    <xf numFmtId="0" fontId="16" fillId="0" borderId="143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21" fillId="0" borderId="21" xfId="0" applyFont="1" applyBorder="1" applyAlignment="1" applyProtection="1">
      <alignment vertical="center" shrinkToFit="1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26" xfId="0" applyFont="1" applyBorder="1" applyAlignment="1" applyProtection="1">
      <alignment vertical="center" shrinkToFit="1"/>
      <protection locked="0"/>
    </xf>
    <xf numFmtId="0" fontId="16" fillId="0" borderId="144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0" fontId="0" fillId="0" borderId="145" xfId="0" applyFont="1" applyBorder="1" applyAlignment="1" applyProtection="1">
      <alignment vertical="center" shrinkToFit="1"/>
      <protection locked="0"/>
    </xf>
    <xf numFmtId="0" fontId="16" fillId="0" borderId="146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69" xfId="0" applyFont="1" applyBorder="1" applyAlignment="1" applyProtection="1">
      <alignment horizontal="left" vertical="center"/>
      <protection locked="0"/>
    </xf>
    <xf numFmtId="0" fontId="17" fillId="0" borderId="144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14" xfId="0" applyFont="1" applyBorder="1" applyAlignment="1" applyProtection="1">
      <alignment vertical="center" shrinkToFit="1"/>
      <protection locked="0"/>
    </xf>
    <xf numFmtId="0" fontId="17" fillId="0" borderId="147" xfId="0" applyFont="1" applyBorder="1" applyAlignment="1" applyProtection="1">
      <alignment horizontal="left" vertical="center" shrinkToFit="1"/>
      <protection locked="0"/>
    </xf>
    <xf numFmtId="0" fontId="16" fillId="0" borderId="148" xfId="0" applyFont="1" applyBorder="1" applyAlignment="1" applyProtection="1">
      <alignment vertical="center"/>
      <protection locked="0"/>
    </xf>
    <xf numFmtId="0" fontId="16" fillId="0" borderId="149" xfId="0" applyFont="1" applyBorder="1" applyAlignment="1" applyProtection="1">
      <alignment vertical="center" shrinkToFit="1"/>
      <protection locked="0"/>
    </xf>
    <xf numFmtId="0" fontId="17" fillId="0" borderId="150" xfId="0" applyFont="1" applyBorder="1" applyAlignment="1" applyProtection="1">
      <alignment horizontal="left" vertical="center"/>
      <protection locked="0"/>
    </xf>
    <xf numFmtId="0" fontId="17" fillId="0" borderId="151" xfId="0" applyFont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52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55" xfId="0" applyFont="1" applyBorder="1" applyAlignment="1" applyProtection="1">
      <alignment vertical="center" shrinkToFit="1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6" fillId="0" borderId="153" xfId="0" applyFont="1" applyBorder="1" applyAlignment="1" applyProtection="1">
      <alignment horizontal="left" vertical="center"/>
      <protection locked="0"/>
    </xf>
    <xf numFmtId="0" fontId="6" fillId="0" borderId="69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154" xfId="0" applyFont="1" applyBorder="1" applyAlignment="1" applyProtection="1">
      <alignment horizontal="left" vertical="center"/>
      <protection locked="0"/>
    </xf>
    <xf numFmtId="0" fontId="16" fillId="0" borderId="1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vertical="justify"/>
      <protection locked="0"/>
    </xf>
    <xf numFmtId="38" fontId="19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38" fontId="22" fillId="0" borderId="0" xfId="0" applyNumberFormat="1" applyFont="1" applyBorder="1" applyAlignment="1" applyProtection="1">
      <alignment horizontal="right" vertical="center"/>
      <protection locked="0"/>
    </xf>
    <xf numFmtId="38" fontId="0" fillId="0" borderId="156" xfId="0" applyNumberFormat="1" applyFont="1" applyBorder="1" applyAlignment="1" applyProtection="1">
      <alignment horizontal="right" vertical="center"/>
      <protection locked="0"/>
    </xf>
    <xf numFmtId="0" fontId="7" fillId="0" borderId="140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155" xfId="0" applyFont="1" applyBorder="1" applyAlignment="1" applyProtection="1">
      <alignment horizontal="left" vertical="center"/>
      <protection locked="0"/>
    </xf>
    <xf numFmtId="0" fontId="8" fillId="0" borderId="157" xfId="0" applyFont="1" applyBorder="1" applyAlignment="1" applyProtection="1">
      <alignment vertical="center"/>
      <protection locked="0"/>
    </xf>
    <xf numFmtId="0" fontId="8" fillId="0" borderId="158" xfId="0" applyFont="1" applyBorder="1" applyAlignment="1" applyProtection="1">
      <alignment vertical="center"/>
      <protection locked="0"/>
    </xf>
    <xf numFmtId="0" fontId="6" fillId="0" borderId="159" xfId="0" applyFont="1" applyBorder="1" applyAlignment="1" applyProtection="1">
      <alignment horizontal="left" vertical="center"/>
      <protection locked="0"/>
    </xf>
    <xf numFmtId="0" fontId="0" fillId="0" borderId="159" xfId="0" applyFont="1" applyBorder="1" applyAlignment="1" applyProtection="1">
      <alignment horizontal="left" vertical="center"/>
      <protection locked="0"/>
    </xf>
    <xf numFmtId="58" fontId="0" fillId="0" borderId="159" xfId="0" applyNumberFormat="1" applyFont="1" applyBorder="1" applyAlignment="1" applyProtection="1">
      <alignment horizontal="left" vertical="center"/>
      <protection locked="0"/>
    </xf>
    <xf numFmtId="0" fontId="0" fillId="0" borderId="160" xfId="0" applyFont="1" applyBorder="1" applyAlignment="1" applyProtection="1">
      <alignment horizontal="left" vertical="center"/>
      <protection locked="0"/>
    </xf>
    <xf numFmtId="0" fontId="16" fillId="0" borderId="158" xfId="0" applyFont="1" applyBorder="1" applyAlignment="1" applyProtection="1">
      <alignment vertical="center"/>
      <protection locked="0"/>
    </xf>
    <xf numFmtId="0" fontId="16" fillId="0" borderId="161" xfId="0" applyFont="1" applyBorder="1" applyAlignment="1" applyProtection="1">
      <alignment horizontal="center" vertical="center"/>
      <protection locked="0"/>
    </xf>
    <xf numFmtId="0" fontId="6" fillId="0" borderId="162" xfId="0" applyFont="1" applyBorder="1" applyAlignment="1" applyProtection="1">
      <alignment horizontal="left" vertical="center"/>
      <protection locked="0"/>
    </xf>
    <xf numFmtId="58" fontId="6" fillId="0" borderId="159" xfId="0" applyNumberFormat="1" applyFont="1" applyBorder="1" applyAlignment="1" applyProtection="1">
      <alignment horizontal="left" vertical="center"/>
      <protection locked="0"/>
    </xf>
    <xf numFmtId="0" fontId="0" fillId="0" borderId="159" xfId="0" applyFont="1" applyBorder="1" applyAlignment="1" applyProtection="1">
      <alignment horizontal="left" vertical="center" indent="2"/>
      <protection locked="0"/>
    </xf>
    <xf numFmtId="0" fontId="6" fillId="0" borderId="160" xfId="0" applyFont="1" applyBorder="1" applyAlignment="1" applyProtection="1">
      <alignment horizontal="left" vertical="center"/>
      <protection locked="0"/>
    </xf>
    <xf numFmtId="0" fontId="6" fillId="0" borderId="163" xfId="0" applyFont="1" applyBorder="1" applyAlignment="1" applyProtection="1">
      <alignment horizontal="left" vertical="center"/>
      <protection locked="0"/>
    </xf>
    <xf numFmtId="0" fontId="0" fillId="0" borderId="161" xfId="0" applyFont="1" applyBorder="1" applyAlignment="1" applyProtection="1">
      <alignment horizontal="left" vertical="center"/>
      <protection locked="0"/>
    </xf>
    <xf numFmtId="3" fontId="16" fillId="0" borderId="159" xfId="0" applyNumberFormat="1" applyFont="1" applyBorder="1" applyAlignment="1" applyProtection="1">
      <alignment vertical="center"/>
      <protection locked="0"/>
    </xf>
    <xf numFmtId="38" fontId="8" fillId="0" borderId="164" xfId="0" applyNumberFormat="1" applyFont="1" applyBorder="1" applyAlignment="1" applyProtection="1">
      <alignment horizontal="center" vertical="center"/>
      <protection locked="0"/>
    </xf>
    <xf numFmtId="38" fontId="7" fillId="0" borderId="165" xfId="0" applyNumberFormat="1" applyFont="1" applyFill="1" applyBorder="1" applyAlignment="1" applyProtection="1">
      <alignment vertical="center"/>
      <protection hidden="1"/>
    </xf>
    <xf numFmtId="38" fontId="7" fillId="0" borderId="139" xfId="0" applyNumberFormat="1" applyFont="1" applyBorder="1" applyAlignment="1" applyProtection="1">
      <alignment vertical="center"/>
      <protection hidden="1"/>
    </xf>
    <xf numFmtId="38" fontId="9" fillId="0" borderId="139" xfId="0" applyNumberFormat="1" applyFont="1" applyBorder="1" applyAlignment="1" applyProtection="1">
      <alignment vertical="center"/>
      <protection locked="0"/>
    </xf>
    <xf numFmtId="38" fontId="7" fillId="0" borderId="139" xfId="0" applyNumberFormat="1" applyFont="1" applyBorder="1" applyAlignment="1" applyProtection="1">
      <alignment vertical="center"/>
      <protection locked="0"/>
    </xf>
    <xf numFmtId="0" fontId="0" fillId="0" borderId="139" xfId="0" applyFont="1" applyBorder="1" applyAlignment="1" applyProtection="1">
      <alignment vertical="center"/>
      <protection locked="0"/>
    </xf>
    <xf numFmtId="38" fontId="7" fillId="0" borderId="166" xfId="0" applyNumberFormat="1" applyFont="1" applyBorder="1" applyAlignment="1" applyProtection="1">
      <alignment vertical="center"/>
      <protection locked="0"/>
    </xf>
    <xf numFmtId="38" fontId="7" fillId="0" borderId="167" xfId="0" applyNumberFormat="1" applyFont="1" applyBorder="1" applyAlignment="1" applyProtection="1">
      <alignment vertical="center"/>
      <protection hidden="1"/>
    </xf>
    <xf numFmtId="38" fontId="7" fillId="0" borderId="139" xfId="0" applyNumberFormat="1" applyFont="1" applyBorder="1" applyAlignment="1" applyProtection="1">
      <alignment horizontal="right" vertical="center"/>
      <protection hidden="1"/>
    </xf>
    <xf numFmtId="38" fontId="9" fillId="0" borderId="166" xfId="0" applyNumberFormat="1" applyFont="1" applyBorder="1" applyAlignment="1" applyProtection="1">
      <alignment horizontal="right" vertical="center"/>
      <protection locked="0"/>
    </xf>
    <xf numFmtId="38" fontId="7" fillId="0" borderId="168" xfId="0" applyNumberFormat="1" applyFont="1" applyBorder="1" applyAlignment="1" applyProtection="1">
      <alignment horizontal="right" vertical="center"/>
      <protection hidden="1"/>
    </xf>
    <xf numFmtId="3" fontId="23" fillId="0" borderId="0" xfId="49" applyNumberFormat="1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17" fillId="0" borderId="56" xfId="0" applyFont="1" applyBorder="1" applyAlignment="1" applyProtection="1">
      <alignment horizontal="left" vertical="center"/>
      <protection locked="0"/>
    </xf>
    <xf numFmtId="0" fontId="0" fillId="0" borderId="57" xfId="0" applyFont="1" applyFill="1" applyBorder="1" applyAlignment="1" applyProtection="1">
      <alignment vertical="center" shrinkToFit="1"/>
      <protection locked="0"/>
    </xf>
    <xf numFmtId="3" fontId="26" fillId="0" borderId="169" xfId="49" applyNumberFormat="1" applyFont="1" applyBorder="1" applyAlignment="1" applyProtection="1">
      <alignment horizontal="left" vertical="center" shrinkToFit="1"/>
      <protection locked="0"/>
    </xf>
    <xf numFmtId="3" fontId="26" fillId="0" borderId="170" xfId="49" applyNumberFormat="1" applyFont="1" applyBorder="1" applyAlignment="1" applyProtection="1">
      <alignment horizontal="left" vertical="center" shrinkToFit="1"/>
      <protection locked="0"/>
    </xf>
    <xf numFmtId="0" fontId="0" fillId="0" borderId="145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9" fillId="0" borderId="171" xfId="0" applyFont="1" applyBorder="1" applyAlignment="1" applyProtection="1">
      <alignment vertical="center"/>
      <protection locked="0"/>
    </xf>
    <xf numFmtId="0" fontId="0" fillId="0" borderId="171" xfId="0" applyFont="1" applyBorder="1" applyAlignment="1" applyProtection="1">
      <alignment vertical="center"/>
      <protection locked="0"/>
    </xf>
    <xf numFmtId="0" fontId="12" fillId="0" borderId="171" xfId="0" applyFont="1" applyBorder="1" applyAlignment="1" applyProtection="1">
      <alignment vertical="center"/>
      <protection locked="0"/>
    </xf>
    <xf numFmtId="0" fontId="0" fillId="0" borderId="171" xfId="0" applyFont="1" applyBorder="1" applyAlignment="1" applyProtection="1">
      <alignment vertical="center"/>
      <protection locked="0"/>
    </xf>
    <xf numFmtId="38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172" xfId="0" applyFont="1" applyBorder="1" applyAlignment="1" applyProtection="1">
      <alignment horizontal="left" vertical="center"/>
      <protection locked="0"/>
    </xf>
    <xf numFmtId="0" fontId="0" fillId="0" borderId="173" xfId="0" applyFont="1" applyBorder="1" applyAlignment="1" applyProtection="1">
      <alignment horizontal="left" vertical="center"/>
      <protection locked="0"/>
    </xf>
    <xf numFmtId="0" fontId="6" fillId="0" borderId="174" xfId="0" applyFont="1" applyBorder="1" applyAlignment="1" applyProtection="1">
      <alignment horizontal="right" vertical="center"/>
      <protection locked="0"/>
    </xf>
    <xf numFmtId="0" fontId="8" fillId="0" borderId="175" xfId="0" applyFont="1" applyBorder="1" applyAlignment="1" applyProtection="1">
      <alignment vertical="center"/>
      <protection locked="0"/>
    </xf>
    <xf numFmtId="0" fontId="16" fillId="0" borderId="145" xfId="0" applyFont="1" applyBorder="1" applyAlignment="1" applyProtection="1">
      <alignment vertical="center" shrinkToFit="1"/>
      <protection locked="0"/>
    </xf>
    <xf numFmtId="0" fontId="17" fillId="0" borderId="147" xfId="0" applyFont="1" applyBorder="1" applyAlignment="1" applyProtection="1">
      <alignment vertical="center" shrinkToFit="1"/>
      <protection locked="0"/>
    </xf>
    <xf numFmtId="0" fontId="16" fillId="0" borderId="175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176" xfId="0" applyBorder="1" applyAlignment="1">
      <alignment horizontal="left"/>
    </xf>
    <xf numFmtId="0" fontId="0" fillId="0" borderId="177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0" borderId="99" xfId="0" applyBorder="1" applyAlignment="1">
      <alignment horizontal="left"/>
    </xf>
    <xf numFmtId="0" fontId="0" fillId="0" borderId="100" xfId="0" applyBorder="1" applyAlignment="1">
      <alignment horizontal="left"/>
    </xf>
    <xf numFmtId="0" fontId="0" fillId="0" borderId="178" xfId="0" applyBorder="1" applyAlignment="1">
      <alignment horizontal="left"/>
    </xf>
    <xf numFmtId="0" fontId="0" fillId="0" borderId="179" xfId="0" applyBorder="1" applyAlignment="1">
      <alignment horizontal="left"/>
    </xf>
    <xf numFmtId="0" fontId="0" fillId="0" borderId="180" xfId="0" applyBorder="1" applyAlignment="1">
      <alignment horizontal="left"/>
    </xf>
    <xf numFmtId="0" fontId="0" fillId="0" borderId="181" xfId="0" applyBorder="1" applyAlignment="1">
      <alignment horizontal="left"/>
    </xf>
    <xf numFmtId="0" fontId="0" fillId="0" borderId="182" xfId="0" applyBorder="1" applyAlignment="1">
      <alignment horizontal="center"/>
    </xf>
    <xf numFmtId="0" fontId="0" fillId="0" borderId="183" xfId="0" applyBorder="1" applyAlignment="1">
      <alignment horizontal="center"/>
    </xf>
    <xf numFmtId="0" fontId="0" fillId="0" borderId="184" xfId="0" applyBorder="1" applyAlignment="1">
      <alignment horizontal="center"/>
    </xf>
    <xf numFmtId="0" fontId="0" fillId="0" borderId="185" xfId="0" applyBorder="1" applyAlignment="1">
      <alignment horizontal="center"/>
    </xf>
    <xf numFmtId="0" fontId="0" fillId="0" borderId="186" xfId="0" applyBorder="1" applyAlignment="1">
      <alignment horizontal="center"/>
    </xf>
    <xf numFmtId="0" fontId="0" fillId="0" borderId="187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88" xfId="0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0" xfId="0" applyBorder="1" applyAlignment="1">
      <alignment horizontal="center"/>
    </xf>
    <xf numFmtId="0" fontId="0" fillId="0" borderId="18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6" fillId="0" borderId="99" xfId="0" applyFont="1" applyBorder="1" applyAlignment="1">
      <alignment horizontal="left" vertical="center"/>
    </xf>
    <xf numFmtId="0" fontId="6" fillId="0" borderId="100" xfId="0" applyFont="1" applyBorder="1" applyAlignment="1">
      <alignment horizontal="left" vertical="center"/>
    </xf>
    <xf numFmtId="0" fontId="0" fillId="0" borderId="178" xfId="0" applyBorder="1" applyAlignment="1">
      <alignment horizontal="left" vertical="center"/>
    </xf>
    <xf numFmtId="0" fontId="0" fillId="0" borderId="179" xfId="0" applyBorder="1" applyAlignment="1">
      <alignment horizontal="left" vertical="center"/>
    </xf>
    <xf numFmtId="0" fontId="6" fillId="0" borderId="180" xfId="0" applyFont="1" applyBorder="1" applyAlignment="1">
      <alignment horizontal="left" vertical="center"/>
    </xf>
    <xf numFmtId="0" fontId="6" fillId="0" borderId="181" xfId="0" applyFont="1" applyBorder="1" applyAlignment="1">
      <alignment horizontal="left" vertical="center"/>
    </xf>
    <xf numFmtId="0" fontId="6" fillId="0" borderId="178" xfId="0" applyFont="1" applyBorder="1" applyAlignment="1">
      <alignment horizontal="left" vertical="center"/>
    </xf>
    <xf numFmtId="0" fontId="6" fillId="0" borderId="17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76" xfId="0" applyBorder="1" applyAlignment="1">
      <alignment horizontal="left" vertical="center"/>
    </xf>
    <xf numFmtId="0" fontId="0" fillId="0" borderId="177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0" fillId="0" borderId="182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38" fontId="9" fillId="0" borderId="130" xfId="49" applyFont="1" applyBorder="1" applyAlignment="1">
      <alignment horizontal="right" vertical="center"/>
    </xf>
    <xf numFmtId="38" fontId="9" fillId="0" borderId="112" xfId="49" applyFont="1" applyBorder="1" applyAlignment="1">
      <alignment horizontal="right" vertical="center"/>
    </xf>
    <xf numFmtId="38" fontId="7" fillId="0" borderId="58" xfId="49" applyFont="1" applyBorder="1" applyAlignment="1">
      <alignment horizontal="right" vertical="center"/>
    </xf>
    <xf numFmtId="38" fontId="7" fillId="0" borderId="113" xfId="49" applyFont="1" applyBorder="1" applyAlignment="1">
      <alignment horizontal="right" vertical="center"/>
    </xf>
    <xf numFmtId="0" fontId="8" fillId="0" borderId="95" xfId="0" applyFont="1" applyBorder="1" applyAlignment="1">
      <alignment horizontal="center" vertical="center"/>
    </xf>
    <xf numFmtId="0" fontId="8" fillId="0" borderId="191" xfId="0" applyFont="1" applyBorder="1" applyAlignment="1">
      <alignment horizontal="center" vertical="center"/>
    </xf>
    <xf numFmtId="0" fontId="8" fillId="0" borderId="192" xfId="0" applyFont="1" applyBorder="1" applyAlignment="1">
      <alignment horizontal="center" vertical="center"/>
    </xf>
    <xf numFmtId="0" fontId="9" fillId="0" borderId="193" xfId="0" applyFont="1" applyBorder="1" applyAlignment="1">
      <alignment horizontal="center" vertical="center"/>
    </xf>
    <xf numFmtId="0" fontId="9" fillId="0" borderId="194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8" fillId="0" borderId="193" xfId="0" applyFont="1" applyBorder="1" applyAlignment="1">
      <alignment horizontal="center" vertical="center"/>
    </xf>
    <xf numFmtId="0" fontId="8" fillId="0" borderId="194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76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113" xfId="0" applyFont="1" applyBorder="1" applyAlignment="1">
      <alignment horizontal="left" vertical="center"/>
    </xf>
    <xf numFmtId="0" fontId="7" fillId="0" borderId="76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58" fontId="13" fillId="0" borderId="0" xfId="0" applyNumberFormat="1" applyFont="1" applyAlignment="1">
      <alignment horizontal="right" vertical="center"/>
    </xf>
    <xf numFmtId="0" fontId="9" fillId="0" borderId="127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38" fontId="9" fillId="0" borderId="128" xfId="49" applyFont="1" applyBorder="1" applyAlignment="1">
      <alignment horizontal="right" vertical="center"/>
    </xf>
    <xf numFmtId="38" fontId="9" fillId="0" borderId="195" xfId="49" applyFont="1" applyBorder="1" applyAlignment="1">
      <alignment horizontal="right" vertical="center"/>
    </xf>
    <xf numFmtId="38" fontId="9" fillId="0" borderId="87" xfId="49" applyFont="1" applyBorder="1" applyAlignment="1">
      <alignment horizontal="right" vertical="center"/>
    </xf>
    <xf numFmtId="38" fontId="9" fillId="0" borderId="122" xfId="49" applyFont="1" applyBorder="1" applyAlignment="1">
      <alignment horizontal="right" vertical="center"/>
    </xf>
    <xf numFmtId="38" fontId="9" fillId="0" borderId="129" xfId="49" applyFont="1" applyBorder="1" applyAlignment="1">
      <alignment horizontal="right" vertical="center"/>
    </xf>
    <xf numFmtId="38" fontId="9" fillId="0" borderId="196" xfId="49" applyFont="1" applyBorder="1" applyAlignment="1">
      <alignment horizontal="right" vertical="center"/>
    </xf>
    <xf numFmtId="38" fontId="9" fillId="0" borderId="127" xfId="49" applyFont="1" applyBorder="1" applyAlignment="1">
      <alignment horizontal="center" vertical="center"/>
    </xf>
    <xf numFmtId="38" fontId="9" fillId="0" borderId="113" xfId="49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97" xfId="0" applyFont="1" applyBorder="1" applyAlignment="1">
      <alignment horizontal="left" vertical="center"/>
    </xf>
    <xf numFmtId="0" fontId="9" fillId="0" borderId="131" xfId="0" applyFont="1" applyBorder="1" applyAlignment="1">
      <alignment horizontal="left" vertical="center"/>
    </xf>
    <xf numFmtId="0" fontId="9" fillId="0" borderId="198" xfId="0" applyFont="1" applyBorder="1" applyAlignment="1">
      <alignment horizontal="left" vertical="center"/>
    </xf>
    <xf numFmtId="0" fontId="9" fillId="0" borderId="132" xfId="0" applyFont="1" applyBorder="1" applyAlignment="1">
      <alignment horizontal="left" vertical="center"/>
    </xf>
    <xf numFmtId="0" fontId="9" fillId="0" borderId="199" xfId="0" applyFont="1" applyBorder="1" applyAlignment="1">
      <alignment horizontal="left" vertical="center"/>
    </xf>
    <xf numFmtId="0" fontId="9" fillId="0" borderId="133" xfId="0" applyFont="1" applyBorder="1" applyAlignment="1">
      <alignment horizontal="left" vertical="center"/>
    </xf>
    <xf numFmtId="0" fontId="7" fillId="0" borderId="200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9" fillId="0" borderId="185" xfId="0" applyFont="1" applyBorder="1" applyAlignment="1">
      <alignment horizontal="center" vertical="center"/>
    </xf>
    <xf numFmtId="0" fontId="9" fillId="0" borderId="186" xfId="0" applyFont="1" applyBorder="1" applyAlignment="1">
      <alignment horizontal="center" vertical="center"/>
    </xf>
    <xf numFmtId="0" fontId="9" fillId="0" borderId="187" xfId="0" applyFont="1" applyBorder="1" applyAlignment="1">
      <alignment horizontal="center" vertical="center"/>
    </xf>
    <xf numFmtId="0" fontId="9" fillId="0" borderId="201" xfId="0" applyFont="1" applyBorder="1" applyAlignment="1">
      <alignment horizontal="center" vertical="center"/>
    </xf>
    <xf numFmtId="0" fontId="9" fillId="0" borderId="202" xfId="0" applyFont="1" applyBorder="1" applyAlignment="1">
      <alignment horizontal="center" vertical="center"/>
    </xf>
    <xf numFmtId="0" fontId="9" fillId="0" borderId="20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9" fillId="0" borderId="204" xfId="49" applyFont="1" applyBorder="1" applyAlignment="1">
      <alignment horizontal="left" vertical="center"/>
    </xf>
    <xf numFmtId="38" fontId="9" fillId="0" borderId="205" xfId="49" applyFont="1" applyBorder="1" applyAlignment="1">
      <alignment horizontal="left" vertical="center"/>
    </xf>
    <xf numFmtId="0" fontId="9" fillId="0" borderId="206" xfId="0" applyFont="1" applyBorder="1" applyAlignment="1">
      <alignment horizontal="center" vertical="center"/>
    </xf>
    <xf numFmtId="0" fontId="9" fillId="0" borderId="207" xfId="0" applyFont="1" applyBorder="1" applyAlignment="1">
      <alignment horizontal="center" vertical="center"/>
    </xf>
    <xf numFmtId="0" fontId="9" fillId="0" borderId="182" xfId="0" applyFont="1" applyBorder="1" applyAlignment="1">
      <alignment horizontal="center" vertical="center"/>
    </xf>
    <xf numFmtId="0" fontId="9" fillId="0" borderId="183" xfId="0" applyFont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7" fillId="0" borderId="78" xfId="0" applyFont="1" applyBorder="1" applyAlignment="1">
      <alignment horizontal="left" vertical="center"/>
    </xf>
    <xf numFmtId="0" fontId="7" fillId="0" borderId="208" xfId="0" applyFont="1" applyBorder="1" applyAlignment="1">
      <alignment horizontal="left" vertical="center"/>
    </xf>
    <xf numFmtId="0" fontId="7" fillId="0" borderId="107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7" fillId="0" borderId="193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3" fontId="16" fillId="0" borderId="209" xfId="0" applyNumberFormat="1" applyFont="1" applyBorder="1" applyAlignment="1" applyProtection="1">
      <alignment horizontal="left" vertical="center"/>
      <protection locked="0"/>
    </xf>
    <xf numFmtId="3" fontId="16" fillId="0" borderId="210" xfId="0" applyNumberFormat="1" applyFont="1" applyBorder="1" applyAlignment="1" applyProtection="1">
      <alignment horizontal="left" vertical="center"/>
      <protection locked="0"/>
    </xf>
    <xf numFmtId="3" fontId="16" fillId="0" borderId="211" xfId="0" applyNumberFormat="1" applyFont="1" applyBorder="1" applyAlignment="1" applyProtection="1">
      <alignment horizontal="left" vertical="center"/>
      <protection locked="0"/>
    </xf>
    <xf numFmtId="3" fontId="16" fillId="0" borderId="188" xfId="0" applyNumberFormat="1" applyFont="1" applyBorder="1" applyAlignment="1" applyProtection="1">
      <alignment horizontal="left" vertical="center"/>
      <protection locked="0"/>
    </xf>
    <xf numFmtId="3" fontId="20" fillId="0" borderId="169" xfId="49" applyNumberFormat="1" applyFont="1" applyBorder="1" applyAlignment="1" applyProtection="1">
      <alignment horizontal="left" vertical="center" shrinkToFit="1"/>
      <protection locked="0"/>
    </xf>
    <xf numFmtId="3" fontId="20" fillId="0" borderId="170" xfId="49" applyNumberFormat="1" applyFont="1" applyBorder="1" applyAlignment="1" applyProtection="1">
      <alignment horizontal="left" vertical="center" shrinkToFit="1"/>
      <protection locked="0"/>
    </xf>
    <xf numFmtId="3" fontId="20" fillId="0" borderId="169" xfId="49" applyNumberFormat="1" applyFont="1" applyBorder="1" applyAlignment="1" applyProtection="1">
      <alignment horizontal="left" vertical="center"/>
      <protection locked="0"/>
    </xf>
    <xf numFmtId="3" fontId="20" fillId="0" borderId="170" xfId="49" applyNumberFormat="1" applyFont="1" applyBorder="1" applyAlignment="1" applyProtection="1">
      <alignment horizontal="left" vertical="center"/>
      <protection locked="0"/>
    </xf>
    <xf numFmtId="3" fontId="20" fillId="0" borderId="212" xfId="49" applyNumberFormat="1" applyFont="1" applyBorder="1" applyAlignment="1" applyProtection="1">
      <alignment horizontal="left" vertical="center"/>
      <protection locked="0"/>
    </xf>
    <xf numFmtId="3" fontId="20" fillId="0" borderId="213" xfId="49" applyNumberFormat="1" applyFont="1" applyBorder="1" applyAlignment="1" applyProtection="1">
      <alignment horizontal="left" vertical="center"/>
      <protection locked="0"/>
    </xf>
    <xf numFmtId="3" fontId="20" fillId="0" borderId="214" xfId="49" applyNumberFormat="1" applyFont="1" applyBorder="1" applyAlignment="1" applyProtection="1">
      <alignment horizontal="left" vertical="center"/>
      <protection locked="0"/>
    </xf>
    <xf numFmtId="3" fontId="20" fillId="0" borderId="215" xfId="49" applyNumberFormat="1" applyFont="1" applyBorder="1" applyAlignment="1" applyProtection="1">
      <alignment horizontal="left" vertical="center"/>
      <protection locked="0"/>
    </xf>
    <xf numFmtId="3" fontId="17" fillId="0" borderId="216" xfId="49" applyNumberFormat="1" applyFont="1" applyBorder="1" applyAlignment="1" applyProtection="1">
      <alignment horizontal="center" vertical="center"/>
      <protection locked="0"/>
    </xf>
    <xf numFmtId="3" fontId="17" fillId="0" borderId="217" xfId="49" applyNumberFormat="1" applyFont="1" applyBorder="1" applyAlignment="1" applyProtection="1">
      <alignment horizontal="center" vertical="center"/>
      <protection locked="0"/>
    </xf>
    <xf numFmtId="3" fontId="16" fillId="0" borderId="18" xfId="0" applyNumberFormat="1" applyFont="1" applyBorder="1" applyAlignment="1" applyProtection="1">
      <alignment horizontal="center" vertical="center"/>
      <protection locked="0"/>
    </xf>
    <xf numFmtId="3" fontId="16" fillId="0" borderId="218" xfId="0" applyNumberFormat="1" applyFont="1" applyBorder="1" applyAlignment="1" applyProtection="1">
      <alignment horizontal="center" vertical="center"/>
      <protection locked="0"/>
    </xf>
    <xf numFmtId="3" fontId="16" fillId="0" borderId="219" xfId="0" applyNumberFormat="1" applyFont="1" applyBorder="1" applyAlignment="1" applyProtection="1">
      <alignment horizontal="center" vertical="center"/>
      <protection locked="0"/>
    </xf>
    <xf numFmtId="3" fontId="16" fillId="0" borderId="220" xfId="0" applyNumberFormat="1" applyFont="1" applyBorder="1" applyAlignment="1" applyProtection="1">
      <alignment horizontal="center" vertical="center"/>
      <protection locked="0"/>
    </xf>
    <xf numFmtId="3" fontId="23" fillId="0" borderId="211" xfId="0" applyNumberFormat="1" applyFont="1" applyBorder="1" applyAlignment="1" applyProtection="1">
      <alignment horizontal="left" vertical="center"/>
      <protection locked="0"/>
    </xf>
    <xf numFmtId="3" fontId="23" fillId="0" borderId="188" xfId="0" applyNumberFormat="1" applyFont="1" applyBorder="1" applyAlignment="1" applyProtection="1">
      <alignment horizontal="left" vertical="center"/>
      <protection locked="0"/>
    </xf>
    <xf numFmtId="3" fontId="23" fillId="0" borderId="33" xfId="0" applyNumberFormat="1" applyFont="1" applyBorder="1" applyAlignment="1" applyProtection="1">
      <alignment horizontal="left" vertical="center"/>
      <protection locked="0"/>
    </xf>
    <xf numFmtId="3" fontId="23" fillId="0" borderId="221" xfId="0" applyNumberFormat="1" applyFont="1" applyBorder="1" applyAlignment="1" applyProtection="1">
      <alignment horizontal="left" vertical="center"/>
      <protection locked="0"/>
    </xf>
    <xf numFmtId="3" fontId="23" fillId="0" borderId="212" xfId="0" applyNumberFormat="1" applyFont="1" applyBorder="1" applyAlignment="1" applyProtection="1">
      <alignment horizontal="left" vertical="center"/>
      <protection locked="0"/>
    </xf>
    <xf numFmtId="3" fontId="23" fillId="0" borderId="213" xfId="0" applyNumberFormat="1" applyFont="1" applyBorder="1" applyAlignment="1" applyProtection="1">
      <alignment horizontal="left" vertical="center"/>
      <protection locked="0"/>
    </xf>
    <xf numFmtId="3" fontId="23" fillId="0" borderId="209" xfId="0" applyNumberFormat="1" applyFont="1" applyBorder="1" applyAlignment="1" applyProtection="1">
      <alignment horizontal="left" vertical="center"/>
      <protection locked="0"/>
    </xf>
    <xf numFmtId="3" fontId="23" fillId="0" borderId="210" xfId="0" applyNumberFormat="1" applyFont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3" fontId="23" fillId="0" borderId="169" xfId="49" applyNumberFormat="1" applyFont="1" applyBorder="1" applyAlignment="1" applyProtection="1">
      <alignment horizontal="left" vertical="center"/>
      <protection locked="0"/>
    </xf>
    <xf numFmtId="3" fontId="23" fillId="0" borderId="170" xfId="49" applyNumberFormat="1" applyFont="1" applyBorder="1" applyAlignment="1" applyProtection="1">
      <alignment horizontal="left" vertical="center"/>
      <protection locked="0"/>
    </xf>
    <xf numFmtId="3" fontId="17" fillId="0" borderId="214" xfId="49" applyNumberFormat="1" applyFont="1" applyBorder="1" applyAlignment="1" applyProtection="1">
      <alignment horizontal="center" vertical="center"/>
      <protection locked="0"/>
    </xf>
    <xf numFmtId="3" fontId="17" fillId="0" borderId="215" xfId="49" applyNumberFormat="1" applyFont="1" applyBorder="1" applyAlignment="1" applyProtection="1">
      <alignment horizontal="center" vertical="center"/>
      <protection locked="0"/>
    </xf>
    <xf numFmtId="3" fontId="17" fillId="0" borderId="169" xfId="49" applyNumberFormat="1" applyFont="1" applyBorder="1" applyAlignment="1" applyProtection="1">
      <alignment horizontal="center" vertical="center"/>
      <protection locked="0"/>
    </xf>
    <xf numFmtId="3" fontId="17" fillId="0" borderId="170" xfId="49" applyNumberFormat="1" applyFont="1" applyBorder="1" applyAlignment="1" applyProtection="1">
      <alignment horizontal="center" vertical="center"/>
      <protection locked="0"/>
    </xf>
    <xf numFmtId="3" fontId="26" fillId="0" borderId="169" xfId="49" applyNumberFormat="1" applyFont="1" applyFill="1" applyBorder="1" applyAlignment="1" applyProtection="1">
      <alignment horizontal="left" vertical="center"/>
      <protection locked="0"/>
    </xf>
    <xf numFmtId="3" fontId="26" fillId="0" borderId="170" xfId="49" applyNumberFormat="1" applyFont="1" applyFill="1" applyBorder="1" applyAlignment="1" applyProtection="1">
      <alignment horizontal="left" vertical="center"/>
      <protection locked="0"/>
    </xf>
    <xf numFmtId="3" fontId="26" fillId="0" borderId="169" xfId="49" applyNumberFormat="1" applyFont="1" applyBorder="1" applyAlignment="1" applyProtection="1">
      <alignment horizontal="left" vertical="center"/>
      <protection locked="0"/>
    </xf>
    <xf numFmtId="3" fontId="26" fillId="0" borderId="170" xfId="49" applyNumberFormat="1" applyFont="1" applyBorder="1" applyAlignment="1" applyProtection="1">
      <alignment horizontal="left" vertical="center"/>
      <protection locked="0"/>
    </xf>
    <xf numFmtId="3" fontId="26" fillId="0" borderId="169" xfId="49" applyNumberFormat="1" applyFont="1" applyFill="1" applyBorder="1" applyAlignment="1" applyProtection="1">
      <alignment horizontal="left" vertical="center" shrinkToFit="1"/>
      <protection locked="0"/>
    </xf>
    <xf numFmtId="3" fontId="26" fillId="0" borderId="170" xfId="49" applyNumberFormat="1" applyFont="1" applyFill="1" applyBorder="1" applyAlignment="1" applyProtection="1">
      <alignment horizontal="left" vertical="center" shrinkToFit="1"/>
      <protection locked="0"/>
    </xf>
    <xf numFmtId="3" fontId="25" fillId="0" borderId="212" xfId="49" applyNumberFormat="1" applyFont="1" applyBorder="1" applyAlignment="1" applyProtection="1">
      <alignment horizontal="left" vertical="center"/>
      <protection locked="0"/>
    </xf>
    <xf numFmtId="3" fontId="25" fillId="0" borderId="213" xfId="49" applyNumberFormat="1" applyFont="1" applyBorder="1" applyAlignment="1" applyProtection="1">
      <alignment horizontal="left" vertical="center"/>
      <protection locked="0"/>
    </xf>
    <xf numFmtId="3" fontId="24" fillId="0" borderId="209" xfId="49" applyNumberFormat="1" applyFont="1" applyBorder="1" applyAlignment="1" applyProtection="1">
      <alignment horizontal="left" vertical="center"/>
      <protection locked="0"/>
    </xf>
    <xf numFmtId="3" fontId="24" fillId="0" borderId="210" xfId="49" applyNumberFormat="1" applyFont="1" applyBorder="1" applyAlignment="1" applyProtection="1">
      <alignment horizontal="left" vertical="center"/>
      <protection locked="0"/>
    </xf>
    <xf numFmtId="3" fontId="26" fillId="0" borderId="214" xfId="49" applyNumberFormat="1" applyFont="1" applyBorder="1" applyAlignment="1" applyProtection="1">
      <alignment horizontal="left" vertical="center"/>
      <protection locked="0"/>
    </xf>
    <xf numFmtId="3" fontId="26" fillId="0" borderId="215" xfId="49" applyNumberFormat="1" applyFont="1" applyBorder="1" applyAlignment="1" applyProtection="1">
      <alignment horizontal="left" vertical="center"/>
      <protection locked="0"/>
    </xf>
    <xf numFmtId="3" fontId="29" fillId="0" borderId="169" xfId="49" applyNumberFormat="1" applyFont="1" applyBorder="1" applyAlignment="1" applyProtection="1">
      <alignment horizontal="left" vertical="center"/>
      <protection locked="0"/>
    </xf>
    <xf numFmtId="3" fontId="29" fillId="0" borderId="170" xfId="49" applyNumberFormat="1" applyFont="1" applyBorder="1" applyAlignment="1" applyProtection="1">
      <alignment horizontal="left" vertical="center"/>
      <protection locked="0"/>
    </xf>
    <xf numFmtId="3" fontId="26" fillId="0" borderId="169" xfId="49" applyNumberFormat="1" applyFont="1" applyBorder="1" applyAlignment="1" applyProtection="1">
      <alignment horizontal="left" vertical="center" shrinkToFit="1"/>
      <protection locked="0"/>
    </xf>
    <xf numFmtId="3" fontId="26" fillId="0" borderId="170" xfId="49" applyNumberFormat="1" applyFont="1" applyBorder="1" applyAlignment="1" applyProtection="1">
      <alignment horizontal="left" vertical="center" shrinkToFit="1"/>
      <protection locked="0"/>
    </xf>
    <xf numFmtId="3" fontId="24" fillId="0" borderId="211" xfId="49" applyNumberFormat="1" applyFont="1" applyBorder="1" applyAlignment="1" applyProtection="1">
      <alignment horizontal="left" vertical="center"/>
      <protection locked="0"/>
    </xf>
    <xf numFmtId="3" fontId="24" fillId="0" borderId="188" xfId="49" applyNumberFormat="1" applyFont="1" applyBorder="1" applyAlignment="1" applyProtection="1">
      <alignment horizontal="left" vertical="center"/>
      <protection locked="0"/>
    </xf>
    <xf numFmtId="3" fontId="23" fillId="0" borderId="18" xfId="49" applyNumberFormat="1" applyFont="1" applyBorder="1" applyAlignment="1" applyProtection="1">
      <alignment horizontal="center" vertical="center"/>
      <protection locked="0"/>
    </xf>
    <xf numFmtId="3" fontId="23" fillId="0" borderId="218" xfId="49" applyNumberFormat="1" applyFont="1" applyBorder="1" applyAlignment="1" applyProtection="1">
      <alignment horizontal="center" vertical="center"/>
      <protection locked="0"/>
    </xf>
    <xf numFmtId="3" fontId="23" fillId="0" borderId="219" xfId="49" applyNumberFormat="1" applyFont="1" applyBorder="1" applyAlignment="1" applyProtection="1">
      <alignment horizontal="left" vertical="center"/>
      <protection locked="0"/>
    </xf>
    <xf numFmtId="3" fontId="23" fillId="0" borderId="220" xfId="49" applyNumberFormat="1" applyFont="1" applyBorder="1" applyAlignment="1" applyProtection="1">
      <alignment horizontal="left" vertical="center"/>
      <protection locked="0"/>
    </xf>
    <xf numFmtId="3" fontId="25" fillId="0" borderId="214" xfId="49" applyNumberFormat="1" applyFont="1" applyFill="1" applyBorder="1" applyAlignment="1" applyProtection="1">
      <alignment horizontal="left" vertical="center"/>
      <protection locked="0"/>
    </xf>
    <xf numFmtId="3" fontId="25" fillId="0" borderId="215" xfId="49" applyNumberFormat="1" applyFont="1" applyFill="1" applyBorder="1" applyAlignment="1" applyProtection="1">
      <alignment horizontal="left" vertical="center"/>
      <protection locked="0"/>
    </xf>
    <xf numFmtId="3" fontId="24" fillId="0" borderId="212" xfId="49" applyNumberFormat="1" applyFont="1" applyBorder="1" applyAlignment="1" applyProtection="1">
      <alignment horizontal="left" vertical="center"/>
      <protection locked="0"/>
    </xf>
    <xf numFmtId="3" fontId="24" fillId="0" borderId="213" xfId="49" applyNumberFormat="1" applyFont="1" applyBorder="1" applyAlignment="1" applyProtection="1">
      <alignment horizontal="left" vertical="center"/>
      <protection locked="0"/>
    </xf>
    <xf numFmtId="3" fontId="24" fillId="0" borderId="219" xfId="49" applyNumberFormat="1" applyFont="1" applyBorder="1" applyAlignment="1" applyProtection="1">
      <alignment horizontal="left" vertical="center"/>
      <protection locked="0"/>
    </xf>
    <xf numFmtId="3" fontId="24" fillId="0" borderId="220" xfId="49" applyNumberFormat="1" applyFont="1" applyBorder="1" applyAlignment="1" applyProtection="1">
      <alignment horizontal="left" vertical="center"/>
      <protection locked="0"/>
    </xf>
    <xf numFmtId="3" fontId="24" fillId="0" borderId="33" xfId="49" applyNumberFormat="1" applyFont="1" applyBorder="1" applyAlignment="1" applyProtection="1">
      <alignment horizontal="left" vertical="center"/>
      <protection locked="0"/>
    </xf>
    <xf numFmtId="3" fontId="24" fillId="0" borderId="221" xfId="49" applyNumberFormat="1" applyFont="1" applyBorder="1" applyAlignment="1" applyProtection="1">
      <alignment horizontal="left" vertical="center"/>
      <protection locked="0"/>
    </xf>
    <xf numFmtId="3" fontId="25" fillId="0" borderId="214" xfId="49" applyNumberFormat="1" applyFont="1" applyBorder="1" applyAlignment="1" applyProtection="1">
      <alignment horizontal="left" vertical="center"/>
      <protection locked="0"/>
    </xf>
    <xf numFmtId="3" fontId="25" fillId="0" borderId="215" xfId="49" applyNumberFormat="1" applyFont="1" applyBorder="1" applyAlignment="1" applyProtection="1">
      <alignment horizontal="left" vertical="center"/>
      <protection locked="0"/>
    </xf>
    <xf numFmtId="3" fontId="26" fillId="0" borderId="212" xfId="49" applyNumberFormat="1" applyFont="1" applyBorder="1" applyAlignment="1" applyProtection="1">
      <alignment horizontal="left" vertical="center"/>
      <protection locked="0"/>
    </xf>
    <xf numFmtId="3" fontId="26" fillId="0" borderId="213" xfId="49" applyNumberFormat="1" applyFont="1" applyBorder="1" applyAlignment="1" applyProtection="1">
      <alignment horizontal="left" vertical="center"/>
      <protection locked="0"/>
    </xf>
    <xf numFmtId="3" fontId="25" fillId="0" borderId="169" xfId="49" applyNumberFormat="1" applyFont="1" applyBorder="1" applyAlignment="1" applyProtection="1">
      <alignment horizontal="left" vertical="center"/>
      <protection locked="0"/>
    </xf>
    <xf numFmtId="3" fontId="25" fillId="0" borderId="170" xfId="49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9" fillId="0" borderId="18" xfId="0" applyNumberFormat="1" applyFont="1" applyBorder="1" applyAlignment="1" applyProtection="1">
      <alignment horizontal="center" vertical="center"/>
      <protection locked="0"/>
    </xf>
    <xf numFmtId="3" fontId="9" fillId="0" borderId="218" xfId="0" applyNumberFormat="1" applyFont="1" applyBorder="1" applyAlignment="1" applyProtection="1">
      <alignment horizontal="center" vertical="center"/>
      <protection locked="0"/>
    </xf>
    <xf numFmtId="3" fontId="17" fillId="0" borderId="219" xfId="49" applyNumberFormat="1" applyFont="1" applyBorder="1" applyAlignment="1" applyProtection="1">
      <alignment horizontal="center" vertical="center"/>
      <protection locked="0"/>
    </xf>
    <xf numFmtId="3" fontId="17" fillId="0" borderId="220" xfId="49" applyNumberFormat="1" applyFont="1" applyBorder="1" applyAlignment="1" applyProtection="1">
      <alignment horizontal="center" vertical="center"/>
      <protection locked="0"/>
    </xf>
    <xf numFmtId="3" fontId="23" fillId="0" borderId="214" xfId="49" applyNumberFormat="1" applyFont="1" applyBorder="1" applyAlignment="1" applyProtection="1">
      <alignment horizontal="left" vertical="center"/>
      <protection locked="0"/>
    </xf>
    <xf numFmtId="3" fontId="23" fillId="0" borderId="215" xfId="49" applyNumberFormat="1" applyFont="1" applyBorder="1" applyAlignment="1" applyProtection="1">
      <alignment horizontal="left" vertical="center"/>
      <protection locked="0"/>
    </xf>
    <xf numFmtId="3" fontId="23" fillId="0" borderId="212" xfId="49" applyNumberFormat="1" applyFont="1" applyBorder="1" applyAlignment="1" applyProtection="1">
      <alignment horizontal="left" vertical="center"/>
      <protection locked="0"/>
    </xf>
    <xf numFmtId="3" fontId="23" fillId="0" borderId="213" xfId="49" applyNumberFormat="1" applyFont="1" applyBorder="1" applyAlignment="1" applyProtection="1">
      <alignment horizontal="left" vertical="center"/>
      <protection locked="0"/>
    </xf>
    <xf numFmtId="3" fontId="23" fillId="0" borderId="59" xfId="0" applyNumberFormat="1" applyFont="1" applyBorder="1" applyAlignment="1" applyProtection="1">
      <alignment horizontal="left" vertical="center"/>
      <protection locked="0"/>
    </xf>
    <xf numFmtId="3" fontId="23" fillId="0" borderId="222" xfId="0" applyNumberFormat="1" applyFont="1" applyBorder="1" applyAlignment="1" applyProtection="1">
      <alignment horizontal="left" vertical="center"/>
      <protection locked="0"/>
    </xf>
    <xf numFmtId="3" fontId="23" fillId="0" borderId="219" xfId="0" applyNumberFormat="1" applyFont="1" applyBorder="1" applyAlignment="1" applyProtection="1">
      <alignment horizontal="left" vertical="center"/>
      <protection locked="0"/>
    </xf>
    <xf numFmtId="3" fontId="23" fillId="0" borderId="220" xfId="0" applyNumberFormat="1" applyFont="1" applyBorder="1" applyAlignment="1" applyProtection="1">
      <alignment horizontal="left" vertical="center"/>
      <protection locked="0"/>
    </xf>
    <xf numFmtId="3" fontId="16" fillId="0" borderId="219" xfId="0" applyNumberFormat="1" applyFont="1" applyBorder="1" applyAlignment="1" applyProtection="1">
      <alignment horizontal="left" vertical="center"/>
      <protection locked="0"/>
    </xf>
    <xf numFmtId="3" fontId="16" fillId="0" borderId="220" xfId="0" applyNumberFormat="1" applyFont="1" applyBorder="1" applyAlignment="1" applyProtection="1">
      <alignment horizontal="left" vertical="center"/>
      <protection locked="0"/>
    </xf>
    <xf numFmtId="0" fontId="7" fillId="0" borderId="223" xfId="0" applyFont="1" applyBorder="1" applyAlignment="1" applyProtection="1">
      <alignment horizontal="left" vertical="center"/>
      <protection locked="0"/>
    </xf>
    <xf numFmtId="0" fontId="7" fillId="0" borderId="66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16" fillId="0" borderId="206" xfId="0" applyFont="1" applyBorder="1" applyAlignment="1" applyProtection="1">
      <alignment horizontal="center" vertical="center"/>
      <protection locked="0"/>
    </xf>
    <xf numFmtId="0" fontId="16" fillId="0" borderId="207" xfId="0" applyFont="1" applyBorder="1" applyAlignment="1" applyProtection="1">
      <alignment horizontal="center" vertical="center"/>
      <protection locked="0"/>
    </xf>
    <xf numFmtId="0" fontId="6" fillId="0" borderId="224" xfId="0" applyFont="1" applyBorder="1" applyAlignment="1" applyProtection="1">
      <alignment horizontal="left" vertical="center"/>
      <protection locked="0"/>
    </xf>
    <xf numFmtId="0" fontId="6" fillId="0" borderId="22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7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47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86" xfId="0" applyFont="1" applyBorder="1" applyAlignment="1" applyProtection="1">
      <alignment horizontal="left" vertical="center"/>
      <protection locked="0"/>
    </xf>
    <xf numFmtId="0" fontId="9" fillId="0" borderId="206" xfId="0" applyFont="1" applyBorder="1" applyAlignment="1" applyProtection="1">
      <alignment horizontal="center" vertical="center"/>
      <protection locked="0"/>
    </xf>
    <xf numFmtId="0" fontId="9" fillId="0" borderId="20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40" xfId="0" applyFont="1" applyBorder="1" applyAlignment="1" applyProtection="1">
      <alignment horizontal="center" vertical="center"/>
      <protection locked="0"/>
    </xf>
    <xf numFmtId="0" fontId="7" fillId="0" borderId="206" xfId="0" applyFont="1" applyBorder="1" applyAlignment="1" applyProtection="1">
      <alignment horizontal="center" vertical="center"/>
      <protection locked="0"/>
    </xf>
    <xf numFmtId="3" fontId="9" fillId="0" borderId="140" xfId="49" applyNumberFormat="1" applyFont="1" applyFill="1" applyBorder="1" applyAlignment="1" applyProtection="1">
      <alignment horizontal="center" vertical="center"/>
      <protection locked="0"/>
    </xf>
    <xf numFmtId="3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86" xfId="0" applyFont="1" applyBorder="1" applyAlignment="1" applyProtection="1">
      <alignment vertical="center"/>
      <protection locked="0"/>
    </xf>
    <xf numFmtId="0" fontId="6" fillId="0" borderId="224" xfId="0" applyFont="1" applyBorder="1" applyAlignment="1" applyProtection="1">
      <alignment horizontal="left" vertical="center" shrinkToFit="1"/>
      <protection locked="0"/>
    </xf>
    <xf numFmtId="0" fontId="6" fillId="0" borderId="225" xfId="0" applyFont="1" applyBorder="1" applyAlignment="1" applyProtection="1">
      <alignment horizontal="left" vertical="center" shrinkToFit="1"/>
      <protection locked="0"/>
    </xf>
    <xf numFmtId="0" fontId="7" fillId="0" borderId="224" xfId="0" applyFont="1" applyBorder="1" applyAlignment="1" applyProtection="1">
      <alignment horizontal="left" vertical="center" shrinkToFit="1"/>
      <protection locked="0"/>
    </xf>
    <xf numFmtId="0" fontId="7" fillId="0" borderId="225" xfId="0" applyFont="1" applyBorder="1" applyAlignment="1" applyProtection="1">
      <alignment horizontal="left" vertical="center" shrinkToFit="1"/>
      <protection locked="0"/>
    </xf>
    <xf numFmtId="0" fontId="17" fillId="0" borderId="226" xfId="0" applyFont="1" applyBorder="1" applyAlignment="1" applyProtection="1">
      <alignment horizontal="left" vertical="center"/>
      <protection locked="0"/>
    </xf>
    <xf numFmtId="0" fontId="17" fillId="0" borderId="227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86" xfId="0" applyFont="1" applyBorder="1" applyAlignment="1" applyProtection="1">
      <alignment vertical="center"/>
      <protection locked="0"/>
    </xf>
    <xf numFmtId="3" fontId="3" fillId="0" borderId="0" xfId="49" applyNumberFormat="1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147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3" fontId="0" fillId="0" borderId="207" xfId="0" applyNumberFormat="1" applyFont="1" applyBorder="1" applyAlignment="1" applyProtection="1">
      <alignment horizontal="center" vertical="center" shrinkToFit="1"/>
      <protection locked="0"/>
    </xf>
    <xf numFmtId="3" fontId="7" fillId="0" borderId="228" xfId="49" applyNumberFormat="1" applyFont="1" applyBorder="1" applyAlignment="1" applyProtection="1">
      <alignment vertical="center" shrinkToFit="1"/>
      <protection hidden="1"/>
    </xf>
    <xf numFmtId="3" fontId="7" fillId="0" borderId="86" xfId="49" applyNumberFormat="1" applyFont="1" applyBorder="1" applyAlignment="1" applyProtection="1">
      <alignment vertical="center" shrinkToFit="1"/>
      <protection hidden="1"/>
    </xf>
    <xf numFmtId="3" fontId="9" fillId="0" borderId="29" xfId="49" applyNumberFormat="1" applyFont="1" applyBorder="1" applyAlignment="1" applyProtection="1">
      <alignment vertical="center" shrinkToFit="1"/>
      <protection locked="0"/>
    </xf>
    <xf numFmtId="3" fontId="9" fillId="0" borderId="229" xfId="49" applyNumberFormat="1" applyFont="1" applyFill="1" applyBorder="1" applyAlignment="1" applyProtection="1">
      <alignment vertical="center" shrinkToFit="1"/>
      <protection locked="0"/>
    </xf>
    <xf numFmtId="3" fontId="9" fillId="0" borderId="230" xfId="49" applyNumberFormat="1" applyFont="1" applyBorder="1" applyAlignment="1" applyProtection="1">
      <alignment vertical="center" shrinkToFit="1"/>
      <protection locked="0"/>
    </xf>
    <xf numFmtId="3" fontId="9" fillId="0" borderId="231" xfId="49" applyNumberFormat="1" applyFont="1" applyBorder="1" applyAlignment="1" applyProtection="1">
      <alignment vertical="center" shrinkToFit="1"/>
      <protection locked="0"/>
    </xf>
    <xf numFmtId="3" fontId="7" fillId="0" borderId="232" xfId="49" applyNumberFormat="1" applyFont="1" applyBorder="1" applyAlignment="1" applyProtection="1">
      <alignment vertical="center" shrinkToFit="1"/>
      <protection hidden="1"/>
    </xf>
    <xf numFmtId="3" fontId="7" fillId="0" borderId="147" xfId="49" applyNumberFormat="1" applyFont="1" applyBorder="1" applyAlignment="1" applyProtection="1">
      <alignment vertical="center" shrinkToFit="1"/>
      <protection hidden="1"/>
    </xf>
    <xf numFmtId="3" fontId="9" fillId="0" borderId="233" xfId="49" applyNumberFormat="1" applyFont="1" applyBorder="1" applyAlignment="1" applyProtection="1">
      <alignment vertical="center" shrinkToFit="1"/>
      <protection locked="0"/>
    </xf>
    <xf numFmtId="3" fontId="9" fillId="0" borderId="39" xfId="49" applyNumberFormat="1" applyFont="1" applyBorder="1" applyAlignment="1" applyProtection="1">
      <alignment vertical="center" shrinkToFit="1"/>
      <protection locked="0"/>
    </xf>
    <xf numFmtId="3" fontId="9" fillId="0" borderId="61" xfId="49" applyNumberFormat="1" applyFont="1" applyBorder="1" applyAlignment="1" applyProtection="1">
      <alignment vertical="center" shrinkToFit="1"/>
      <protection locked="0"/>
    </xf>
    <xf numFmtId="3" fontId="9" fillId="0" borderId="55" xfId="49" applyNumberFormat="1" applyFont="1" applyBorder="1" applyAlignment="1" applyProtection="1">
      <alignment vertical="center" shrinkToFit="1"/>
      <protection locked="0"/>
    </xf>
    <xf numFmtId="3" fontId="9" fillId="0" borderId="234" xfId="49" applyNumberFormat="1" applyFont="1" applyBorder="1" applyAlignment="1" applyProtection="1">
      <alignment vertical="center" shrinkToFit="1"/>
      <protection locked="0"/>
    </xf>
    <xf numFmtId="3" fontId="9" fillId="0" borderId="235" xfId="49" applyNumberFormat="1" applyFont="1" applyBorder="1" applyAlignment="1" applyProtection="1">
      <alignment vertical="center" shrinkToFit="1"/>
      <protection locked="0"/>
    </xf>
    <xf numFmtId="3" fontId="7" fillId="0" borderId="210" xfId="49" applyNumberFormat="1" applyFont="1" applyBorder="1" applyAlignment="1" applyProtection="1">
      <alignment vertical="center" shrinkToFit="1"/>
      <protection hidden="1"/>
    </xf>
    <xf numFmtId="3" fontId="9" fillId="0" borderId="147" xfId="49" applyNumberFormat="1" applyFont="1" applyBorder="1" applyAlignment="1" applyProtection="1">
      <alignment vertical="center" shrinkToFit="1"/>
      <protection locked="0"/>
    </xf>
    <xf numFmtId="3" fontId="7" fillId="0" borderId="236" xfId="49" applyNumberFormat="1" applyFont="1" applyBorder="1" applyAlignment="1" applyProtection="1">
      <alignment vertical="center" shrinkToFit="1"/>
      <protection hidden="1"/>
    </xf>
    <xf numFmtId="3" fontId="7" fillId="0" borderId="225" xfId="49" applyNumberFormat="1" applyFont="1" applyBorder="1" applyAlignment="1" applyProtection="1">
      <alignment vertical="center" shrinkToFit="1"/>
      <protection hidden="1"/>
    </xf>
    <xf numFmtId="3" fontId="9" fillId="0" borderId="0" xfId="49" applyNumberFormat="1" applyFont="1" applyAlignment="1" applyProtection="1">
      <alignment vertical="center" shrinkToFit="1"/>
      <protection locked="0"/>
    </xf>
    <xf numFmtId="3" fontId="0" fillId="0" borderId="189" xfId="0" applyNumberFormat="1" applyFont="1" applyBorder="1" applyAlignment="1" applyProtection="1">
      <alignment horizontal="center" vertical="center" shrinkToFit="1"/>
      <protection locked="0"/>
    </xf>
    <xf numFmtId="3" fontId="7" fillId="0" borderId="237" xfId="49" applyNumberFormat="1" applyFont="1" applyBorder="1" applyAlignment="1" applyProtection="1">
      <alignment vertical="center" shrinkToFit="1"/>
      <protection hidden="1"/>
    </xf>
    <xf numFmtId="3" fontId="16" fillId="0" borderId="29" xfId="49" applyNumberFormat="1" applyFont="1" applyBorder="1" applyAlignment="1" applyProtection="1">
      <alignment vertical="center" shrinkToFit="1"/>
      <protection locked="0"/>
    </xf>
    <xf numFmtId="3" fontId="16" fillId="0" borderId="238" xfId="49" applyNumberFormat="1" applyFont="1" applyBorder="1" applyAlignment="1" applyProtection="1">
      <alignment vertical="center" shrinkToFit="1"/>
      <protection locked="0"/>
    </xf>
    <xf numFmtId="3" fontId="30" fillId="0" borderId="51" xfId="49" applyNumberFormat="1" applyFont="1" applyBorder="1" applyAlignment="1" applyProtection="1">
      <alignment vertical="center" shrinkToFit="1"/>
      <protection locked="0"/>
    </xf>
    <xf numFmtId="3" fontId="30" fillId="0" borderId="137" xfId="49" applyNumberFormat="1" applyFont="1" applyBorder="1" applyAlignment="1" applyProtection="1">
      <alignment vertical="center" shrinkToFit="1"/>
      <protection locked="0"/>
    </xf>
    <xf numFmtId="3" fontId="16" fillId="0" borderId="51" xfId="49" applyNumberFormat="1" applyFont="1" applyBorder="1" applyAlignment="1" applyProtection="1">
      <alignment vertical="center" shrinkToFit="1"/>
      <protection locked="0"/>
    </xf>
    <xf numFmtId="3" fontId="16" fillId="0" borderId="137" xfId="49" applyNumberFormat="1" applyFont="1" applyBorder="1" applyAlignment="1" applyProtection="1">
      <alignment vertical="center" shrinkToFit="1"/>
      <protection locked="0"/>
    </xf>
    <xf numFmtId="3" fontId="16" fillId="0" borderId="239" xfId="49" applyNumberFormat="1" applyFont="1" applyBorder="1" applyAlignment="1" applyProtection="1">
      <alignment vertical="center" shrinkToFit="1"/>
      <protection locked="0"/>
    </xf>
    <xf numFmtId="3" fontId="16" fillId="0" borderId="240" xfId="49" applyNumberFormat="1" applyFont="1" applyBorder="1" applyAlignment="1" applyProtection="1">
      <alignment vertical="center" shrinkToFit="1"/>
      <protection locked="0"/>
    </xf>
    <xf numFmtId="3" fontId="16" fillId="0" borderId="230" xfId="49" applyNumberFormat="1" applyFont="1" applyBorder="1" applyAlignment="1" applyProtection="1">
      <alignment vertical="center" shrinkToFit="1"/>
      <protection locked="0"/>
    </xf>
    <xf numFmtId="3" fontId="16" fillId="0" borderId="241" xfId="49" applyNumberFormat="1" applyFont="1" applyBorder="1" applyAlignment="1" applyProtection="1">
      <alignment vertical="center" shrinkToFit="1"/>
      <protection locked="0"/>
    </xf>
    <xf numFmtId="3" fontId="16" fillId="0" borderId="242" xfId="49" applyNumberFormat="1" applyFont="1" applyBorder="1" applyAlignment="1" applyProtection="1">
      <alignment vertical="center" shrinkToFit="1"/>
      <protection locked="0"/>
    </xf>
    <xf numFmtId="3" fontId="16" fillId="0" borderId="137" xfId="49" applyNumberFormat="1" applyFont="1" applyFill="1" applyBorder="1" applyAlignment="1" applyProtection="1">
      <alignment vertical="center" shrinkToFit="1"/>
      <protection locked="0"/>
    </xf>
    <xf numFmtId="3" fontId="16" fillId="0" borderId="240" xfId="49" applyNumberFormat="1" applyFont="1" applyFill="1" applyBorder="1" applyAlignment="1" applyProtection="1">
      <alignment vertical="center" shrinkToFit="1"/>
      <protection locked="0"/>
    </xf>
    <xf numFmtId="3" fontId="0" fillId="0" borderId="234" xfId="0" applyNumberFormat="1" applyFont="1" applyBorder="1" applyAlignment="1" applyProtection="1">
      <alignment vertical="center" shrinkToFit="1"/>
      <protection locked="0"/>
    </xf>
    <xf numFmtId="3" fontId="0" fillId="0" borderId="243" xfId="0" applyNumberFormat="1" applyFont="1" applyBorder="1" applyAlignment="1" applyProtection="1">
      <alignment vertical="center" shrinkToFit="1"/>
      <protection locked="0"/>
    </xf>
    <xf numFmtId="3" fontId="7" fillId="0" borderId="61" xfId="49" applyNumberFormat="1" applyFont="1" applyBorder="1" applyAlignment="1" applyProtection="1">
      <alignment vertical="center" shrinkToFit="1"/>
      <protection hidden="1"/>
    </xf>
    <xf numFmtId="3" fontId="7" fillId="0" borderId="244" xfId="49" applyNumberFormat="1" applyFont="1" applyBorder="1" applyAlignment="1" applyProtection="1">
      <alignment vertical="center" shrinkToFit="1"/>
      <protection hidden="1"/>
    </xf>
    <xf numFmtId="3" fontId="7" fillId="0" borderId="245" xfId="49" applyNumberFormat="1" applyFont="1" applyBorder="1" applyAlignment="1" applyProtection="1">
      <alignment vertical="center" shrinkToFit="1"/>
      <protection hidden="1"/>
    </xf>
    <xf numFmtId="3" fontId="7" fillId="0" borderId="0" xfId="49" applyNumberFormat="1" applyFont="1" applyBorder="1" applyAlignment="1" applyProtection="1">
      <alignment vertical="center" shrinkToFit="1"/>
      <protection hidden="1"/>
    </xf>
    <xf numFmtId="3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9" fillId="0" borderId="18" xfId="0" applyNumberFormat="1" applyFont="1" applyBorder="1" applyAlignment="1" applyProtection="1">
      <alignment horizontal="center" vertical="center" shrinkToFit="1"/>
      <protection locked="0"/>
    </xf>
    <xf numFmtId="3" fontId="9" fillId="0" borderId="207" xfId="0" applyNumberFormat="1" applyFont="1" applyBorder="1" applyAlignment="1" applyProtection="1">
      <alignment horizontal="center" vertical="center" shrinkToFit="1"/>
      <protection locked="0"/>
    </xf>
    <xf numFmtId="3" fontId="7" fillId="0" borderId="219" xfId="49" applyNumberFormat="1" applyFont="1" applyFill="1" applyBorder="1" applyAlignment="1" applyProtection="1">
      <alignment horizontal="center" vertical="center" shrinkToFit="1"/>
      <protection hidden="1"/>
    </xf>
    <xf numFmtId="3" fontId="7" fillId="0" borderId="227" xfId="49" applyNumberFormat="1" applyFont="1" applyFill="1" applyBorder="1" applyAlignment="1" applyProtection="1">
      <alignment horizontal="center" vertical="center" shrinkToFit="1"/>
      <protection hidden="1"/>
    </xf>
    <xf numFmtId="3" fontId="9" fillId="0" borderId="37" xfId="49" applyNumberFormat="1" applyFont="1" applyFill="1" applyBorder="1" applyAlignment="1" applyProtection="1">
      <alignment horizontal="center" vertical="center" shrinkToFit="1"/>
      <protection locked="0"/>
    </xf>
    <xf numFmtId="3" fontId="9" fillId="0" borderId="233" xfId="49" applyNumberFormat="1" applyFont="1" applyFill="1" applyBorder="1" applyAlignment="1" applyProtection="1">
      <alignment horizontal="center" vertical="center" shrinkToFit="1"/>
      <protection locked="0"/>
    </xf>
    <xf numFmtId="3" fontId="9" fillId="0" borderId="49" xfId="49" applyNumberFormat="1" applyFont="1" applyFill="1" applyBorder="1" applyAlignment="1" applyProtection="1">
      <alignment horizontal="center" vertical="center" shrinkToFit="1"/>
      <protection locked="0"/>
    </xf>
    <xf numFmtId="3" fontId="9" fillId="0" borderId="246" xfId="49" applyNumberFormat="1" applyFont="1" applyFill="1" applyBorder="1" applyAlignment="1" applyProtection="1">
      <alignment horizontal="center" vertical="center" shrinkToFit="1"/>
      <protection locked="0"/>
    </xf>
    <xf numFmtId="3" fontId="9" fillId="0" borderId="247" xfId="49" applyNumberFormat="1" applyFont="1" applyFill="1" applyBorder="1" applyAlignment="1" applyProtection="1">
      <alignment horizontal="center" vertical="center" shrinkToFit="1"/>
      <protection locked="0"/>
    </xf>
    <xf numFmtId="3" fontId="9" fillId="0" borderId="248" xfId="49" applyNumberFormat="1" applyFont="1" applyFill="1" applyBorder="1" applyAlignment="1" applyProtection="1">
      <alignment horizontal="center" vertical="center" shrinkToFit="1"/>
      <protection locked="0"/>
    </xf>
    <xf numFmtId="3" fontId="7" fillId="0" borderId="249" xfId="49" applyNumberFormat="1" applyFont="1" applyFill="1" applyBorder="1" applyAlignment="1" applyProtection="1">
      <alignment horizontal="center" vertical="center" shrinkToFit="1"/>
      <protection hidden="1"/>
    </xf>
    <xf numFmtId="3" fontId="7" fillId="0" borderId="250" xfId="49" applyNumberFormat="1" applyFont="1" applyFill="1" applyBorder="1" applyAlignment="1" applyProtection="1">
      <alignment horizontal="center" vertical="center" shrinkToFit="1"/>
      <protection hidden="1"/>
    </xf>
    <xf numFmtId="3" fontId="9" fillId="0" borderId="251" xfId="49" applyNumberFormat="1" applyFont="1" applyFill="1" applyBorder="1" applyAlignment="1" applyProtection="1">
      <alignment horizontal="center" vertical="center" shrinkToFit="1"/>
      <protection locked="0"/>
    </xf>
    <xf numFmtId="3" fontId="9" fillId="0" borderId="252" xfId="49" applyNumberFormat="1" applyFont="1" applyFill="1" applyBorder="1" applyAlignment="1" applyProtection="1">
      <alignment horizontal="center" vertical="center" shrinkToFit="1"/>
      <protection locked="0"/>
    </xf>
    <xf numFmtId="3" fontId="9" fillId="0" borderId="212" xfId="49" applyNumberFormat="1" applyFont="1" applyFill="1" applyBorder="1" applyAlignment="1" applyProtection="1">
      <alignment horizontal="center" vertical="center" shrinkToFit="1"/>
      <protection locked="0"/>
    </xf>
    <xf numFmtId="3" fontId="9" fillId="0" borderId="253" xfId="49" applyNumberFormat="1" applyFont="1" applyFill="1" applyBorder="1" applyAlignment="1" applyProtection="1">
      <alignment horizontal="center" vertical="center" shrinkToFit="1"/>
      <protection locked="0"/>
    </xf>
    <xf numFmtId="3" fontId="9" fillId="0" borderId="169" xfId="49" applyNumberFormat="1" applyFont="1" applyFill="1" applyBorder="1" applyAlignment="1" applyProtection="1">
      <alignment horizontal="center" vertical="center" shrinkToFit="1"/>
      <protection locked="0"/>
    </xf>
    <xf numFmtId="3" fontId="9" fillId="0" borderId="254" xfId="49" applyNumberFormat="1" applyFont="1" applyFill="1" applyBorder="1" applyAlignment="1" applyProtection="1">
      <alignment horizontal="center" vertical="center" shrinkToFit="1"/>
      <protection locked="0"/>
    </xf>
    <xf numFmtId="3" fontId="9" fillId="0" borderId="255" xfId="49" applyNumberFormat="1" applyFont="1" applyFill="1" applyBorder="1" applyAlignment="1" applyProtection="1">
      <alignment horizontal="center" vertical="center" shrinkToFit="1"/>
      <protection locked="0"/>
    </xf>
    <xf numFmtId="3" fontId="9" fillId="0" borderId="34" xfId="49" applyNumberFormat="1" applyFont="1" applyFill="1" applyBorder="1" applyAlignment="1" applyProtection="1">
      <alignment horizontal="center" vertical="center" shrinkToFit="1"/>
      <protection locked="0"/>
    </xf>
    <xf numFmtId="3" fontId="7" fillId="0" borderId="256" xfId="49" applyNumberFormat="1" applyFont="1" applyFill="1" applyBorder="1" applyAlignment="1" applyProtection="1">
      <alignment horizontal="center" vertical="center" shrinkToFit="1"/>
      <protection hidden="1"/>
    </xf>
    <xf numFmtId="3" fontId="7" fillId="0" borderId="257" xfId="49" applyNumberFormat="1" applyFont="1" applyFill="1" applyBorder="1" applyAlignment="1" applyProtection="1">
      <alignment horizontal="center" vertical="center" shrinkToFit="1"/>
      <protection hidden="1"/>
    </xf>
    <xf numFmtId="3" fontId="7" fillId="0" borderId="0" xfId="49" applyNumberFormat="1" applyFont="1" applyFill="1" applyBorder="1" applyAlignment="1" applyProtection="1">
      <alignment vertical="center" shrinkToFit="1"/>
      <protection locked="0"/>
    </xf>
    <xf numFmtId="3" fontId="9" fillId="0" borderId="0" xfId="49" applyNumberFormat="1" applyFont="1" applyFill="1" applyAlignment="1" applyProtection="1">
      <alignment vertical="center" shrinkToFit="1"/>
      <protection locked="0"/>
    </xf>
    <xf numFmtId="3" fontId="16" fillId="0" borderId="18" xfId="49" applyNumberFormat="1" applyFont="1" applyFill="1" applyBorder="1" applyAlignment="1" applyProtection="1">
      <alignment horizontal="center" vertical="center" shrinkToFit="1"/>
      <protection locked="0"/>
    </xf>
    <xf numFmtId="3" fontId="16" fillId="0" borderId="207" xfId="49" applyNumberFormat="1" applyFont="1" applyFill="1" applyBorder="1" applyAlignment="1" applyProtection="1">
      <alignment horizontal="center" vertical="center" shrinkToFit="1"/>
      <protection locked="0"/>
    </xf>
    <xf numFmtId="3" fontId="7" fillId="0" borderId="209" xfId="49" applyNumberFormat="1" applyFont="1" applyFill="1" applyBorder="1" applyAlignment="1" applyProtection="1">
      <alignment horizontal="center" vertical="center" shrinkToFit="1"/>
      <protection hidden="1"/>
    </xf>
    <xf numFmtId="3" fontId="7" fillId="0" borderId="147" xfId="49" applyNumberFormat="1" applyFont="1" applyFill="1" applyBorder="1" applyAlignment="1" applyProtection="1">
      <alignment horizontal="center" vertical="center" shrinkToFit="1"/>
      <protection hidden="1"/>
    </xf>
    <xf numFmtId="0" fontId="0" fillId="0" borderId="254" xfId="0" applyBorder="1" applyAlignment="1">
      <alignment horizontal="center" vertical="center" shrinkToFit="1"/>
    </xf>
    <xf numFmtId="3" fontId="7" fillId="0" borderId="59" xfId="49" applyNumberFormat="1" applyFont="1" applyFill="1" applyBorder="1" applyAlignment="1" applyProtection="1">
      <alignment horizontal="center" vertical="center" shrinkToFit="1"/>
      <protection hidden="1"/>
    </xf>
    <xf numFmtId="3" fontId="7" fillId="0" borderId="55" xfId="49" applyNumberFormat="1" applyFont="1" applyFill="1" applyBorder="1" applyAlignment="1" applyProtection="1">
      <alignment horizontal="center" vertical="center" shrinkToFit="1"/>
      <protection hidden="1"/>
    </xf>
    <xf numFmtId="3" fontId="7" fillId="0" borderId="258" xfId="49" applyNumberFormat="1" applyFont="1" applyFill="1" applyBorder="1" applyAlignment="1" applyProtection="1">
      <alignment horizontal="center" vertical="center" shrinkToFit="1"/>
      <protection hidden="1"/>
    </xf>
    <xf numFmtId="3" fontId="7" fillId="0" borderId="225" xfId="49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vertical="center" shrinkToFit="1"/>
      <protection locked="0"/>
    </xf>
    <xf numFmtId="0" fontId="16" fillId="0" borderId="259" xfId="0" applyFont="1" applyBorder="1" applyAlignment="1" applyProtection="1">
      <alignment horizontal="center" vertical="center" shrinkToFit="1"/>
      <protection locked="0"/>
    </xf>
    <xf numFmtId="0" fontId="16" fillId="0" borderId="260" xfId="0" applyFont="1" applyBorder="1" applyAlignment="1" applyProtection="1">
      <alignment horizontal="center" vertical="center" shrinkToFit="1"/>
      <protection locked="0"/>
    </xf>
    <xf numFmtId="38" fontId="16" fillId="0" borderId="113" xfId="0" applyNumberFormat="1" applyFont="1" applyBorder="1" applyAlignment="1" applyProtection="1">
      <alignment horizontal="center" vertical="center" shrinkToFit="1"/>
      <protection locked="0"/>
    </xf>
    <xf numFmtId="38" fontId="16" fillId="0" borderId="161" xfId="0" applyNumberFormat="1" applyFont="1" applyBorder="1" applyAlignment="1" applyProtection="1">
      <alignment horizontal="center" vertical="center" shrinkToFit="1"/>
      <protection locked="0"/>
    </xf>
    <xf numFmtId="38" fontId="7" fillId="0" borderId="79" xfId="0" applyNumberFormat="1" applyFont="1" applyFill="1" applyBorder="1" applyAlignment="1" applyProtection="1">
      <alignment horizontal="right" vertical="center" shrinkToFit="1"/>
      <protection hidden="1"/>
    </xf>
    <xf numFmtId="38" fontId="7" fillId="0" borderId="110" xfId="0" applyNumberFormat="1" applyFont="1" applyFill="1" applyBorder="1" applyAlignment="1" applyProtection="1">
      <alignment horizontal="right" vertical="center" shrinkToFit="1"/>
      <protection hidden="1"/>
    </xf>
    <xf numFmtId="38" fontId="7" fillId="0" borderId="98" xfId="0" applyNumberFormat="1" applyFont="1" applyBorder="1" applyAlignment="1" applyProtection="1">
      <alignment horizontal="right" vertical="center" shrinkToFit="1"/>
      <protection locked="0"/>
    </xf>
    <xf numFmtId="38" fontId="7" fillId="0" borderId="261" xfId="0" applyNumberFormat="1" applyFont="1" applyBorder="1" applyAlignment="1" applyProtection="1">
      <alignment horizontal="right" vertical="center" shrinkToFit="1"/>
      <protection locked="0"/>
    </xf>
    <xf numFmtId="38" fontId="7" fillId="0" borderId="98" xfId="0" applyNumberFormat="1" applyFont="1" applyBorder="1" applyAlignment="1" applyProtection="1">
      <alignment horizontal="right" vertical="center" shrinkToFit="1"/>
      <protection hidden="1"/>
    </xf>
    <xf numFmtId="38" fontId="7" fillId="0" borderId="261" xfId="0" applyNumberFormat="1" applyFont="1" applyBorder="1" applyAlignment="1" applyProtection="1">
      <alignment horizontal="right" vertical="center" shrinkToFit="1"/>
      <protection hidden="1"/>
    </xf>
    <xf numFmtId="38" fontId="9" fillId="0" borderId="98" xfId="0" applyNumberFormat="1" applyFont="1" applyBorder="1" applyAlignment="1" applyProtection="1">
      <alignment horizontal="right" vertical="center" shrinkToFit="1"/>
      <protection locked="0"/>
    </xf>
    <xf numFmtId="38" fontId="9" fillId="0" borderId="261" xfId="0" applyNumberFormat="1" applyFont="1" applyBorder="1" applyAlignment="1" applyProtection="1">
      <alignment horizontal="right" vertical="center" shrinkToFit="1"/>
      <protection locked="0"/>
    </xf>
    <xf numFmtId="0" fontId="6" fillId="0" borderId="261" xfId="0" applyFont="1" applyBorder="1" applyAlignment="1" applyProtection="1">
      <alignment shrinkToFit="1"/>
      <protection hidden="1"/>
    </xf>
    <xf numFmtId="38" fontId="7" fillId="0" borderId="262" xfId="0" applyNumberFormat="1" applyFont="1" applyBorder="1" applyAlignment="1" applyProtection="1">
      <alignment horizontal="right" vertical="center" shrinkToFit="1"/>
      <protection locked="0"/>
    </xf>
    <xf numFmtId="38" fontId="7" fillId="0" borderId="263" xfId="0" applyNumberFormat="1" applyFont="1" applyBorder="1" applyAlignment="1" applyProtection="1">
      <alignment horizontal="right" vertical="center" shrinkToFit="1"/>
      <protection locked="0"/>
    </xf>
    <xf numFmtId="38" fontId="7" fillId="0" borderId="172" xfId="0" applyNumberFormat="1" applyFont="1" applyBorder="1" applyAlignment="1" applyProtection="1">
      <alignment horizontal="right" vertical="center" shrinkToFit="1"/>
      <protection hidden="1"/>
    </xf>
    <xf numFmtId="38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38" fontId="10" fillId="0" borderId="0" xfId="0" applyNumberFormat="1" applyFont="1" applyBorder="1" applyAlignment="1" applyProtection="1">
      <alignment vertical="center" shrinkToFit="1"/>
      <protection locked="0"/>
    </xf>
    <xf numFmtId="0" fontId="8" fillId="0" borderId="259" xfId="0" applyFont="1" applyBorder="1" applyAlignment="1" applyProtection="1">
      <alignment horizontal="center" vertical="center" shrinkToFit="1"/>
      <protection locked="0"/>
    </xf>
    <xf numFmtId="0" fontId="8" fillId="0" borderId="260" xfId="0" applyFont="1" applyBorder="1" applyAlignment="1" applyProtection="1">
      <alignment horizontal="center" vertical="center" shrinkToFit="1"/>
      <protection locked="0"/>
    </xf>
    <xf numFmtId="38" fontId="8" fillId="0" borderId="161" xfId="0" applyNumberFormat="1" applyFont="1" applyBorder="1" applyAlignment="1" applyProtection="1">
      <alignment horizontal="center" vertical="center" shrinkToFit="1"/>
      <protection locked="0"/>
    </xf>
    <xf numFmtId="38" fontId="8" fillId="0" borderId="76" xfId="0" applyNumberFormat="1" applyFont="1" applyBorder="1" applyAlignment="1" applyProtection="1">
      <alignment horizontal="center" vertical="center" shrinkToFit="1"/>
      <protection locked="0"/>
    </xf>
    <xf numFmtId="38" fontId="7" fillId="0" borderId="79" xfId="0" applyNumberFormat="1" applyFont="1" applyBorder="1" applyAlignment="1" applyProtection="1">
      <alignment horizontal="right" vertical="center" shrinkToFit="1"/>
      <protection locked="0"/>
    </xf>
    <xf numFmtId="38" fontId="7" fillId="0" borderId="110" xfId="0" applyNumberFormat="1" applyFont="1" applyBorder="1" applyAlignment="1" applyProtection="1">
      <alignment horizontal="right" vertical="center" shrinkToFit="1"/>
      <protection locked="0"/>
    </xf>
    <xf numFmtId="38" fontId="9" fillId="0" borderId="262" xfId="0" applyNumberFormat="1" applyFont="1" applyBorder="1" applyAlignment="1" applyProtection="1">
      <alignment horizontal="right" vertical="center" shrinkToFit="1"/>
      <protection locked="0"/>
    </xf>
    <xf numFmtId="38" fontId="9" fillId="0" borderId="263" xfId="0" applyNumberFormat="1" applyFont="1" applyBorder="1" applyAlignment="1" applyProtection="1">
      <alignment horizontal="right" vertical="center" shrinkToFit="1"/>
      <protection locked="0"/>
    </xf>
    <xf numFmtId="38" fontId="7" fillId="0" borderId="264" xfId="0" applyNumberFormat="1" applyFont="1" applyBorder="1" applyAlignment="1" applyProtection="1">
      <alignment horizontal="right" vertical="center" shrinkToFit="1"/>
      <protection hidden="1"/>
    </xf>
    <xf numFmtId="38" fontId="7" fillId="0" borderId="265" xfId="0" applyNumberFormat="1" applyFont="1" applyBorder="1" applyAlignment="1" applyProtection="1">
      <alignment horizontal="right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38" fontId="0" fillId="0" borderId="0" xfId="0" applyNumberFormat="1" applyFont="1" applyBorder="1" applyAlignment="1" applyProtection="1">
      <alignment horizontal="right" vertical="center" shrinkToFit="1"/>
      <protection locked="0"/>
    </xf>
    <xf numFmtId="38" fontId="19" fillId="0" borderId="0" xfId="0" applyNumberFormat="1" applyFont="1" applyBorder="1" applyAlignment="1" applyProtection="1">
      <alignment horizontal="right" vertical="center" shrinkToFit="1"/>
      <protection locked="0"/>
    </xf>
    <xf numFmtId="0" fontId="22" fillId="0" borderId="0" xfId="0" applyFont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38" fontId="19" fillId="0" borderId="0" xfId="0" applyNumberFormat="1" applyFont="1" applyAlignment="1" applyProtection="1">
      <alignment horizontal="right" vertical="center" shrinkToFit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38" fontId="22" fillId="0" borderId="0" xfId="0" applyNumberFormat="1" applyFont="1" applyBorder="1" applyAlignment="1" applyProtection="1">
      <alignment horizontal="right" vertical="center" shrinkToFit="1"/>
      <protection locked="0"/>
    </xf>
    <xf numFmtId="0" fontId="22" fillId="0" borderId="140" xfId="0" applyFont="1" applyBorder="1" applyAlignment="1" applyProtection="1">
      <alignment vertical="center" shrinkToFit="1"/>
      <protection locked="0"/>
    </xf>
    <xf numFmtId="0" fontId="19" fillId="0" borderId="0" xfId="0" applyFont="1" applyBorder="1" applyAlignment="1" applyProtection="1">
      <alignment vertical="center" shrinkToFit="1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129</xdr:row>
      <xdr:rowOff>142875</xdr:rowOff>
    </xdr:from>
    <xdr:to>
      <xdr:col>2</xdr:col>
      <xdr:colOff>123825</xdr:colOff>
      <xdr:row>139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28041600"/>
          <a:ext cx="12382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未収会費には全国の支部が苦労しています。規約に則り整理しないと本部への立て替え金が増大し、支部会計が破綻します。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死亡弔慰金に影響が及ばない範囲で、会員資格を停止してゆくべきと考えます。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PageLayoutView="0" workbookViewId="0" topLeftCell="A4">
      <selection activeCell="N49" sqref="N49"/>
    </sheetView>
  </sheetViews>
  <sheetFormatPr defaultColWidth="9.00390625" defaultRowHeight="13.5"/>
  <cols>
    <col min="1" max="1" width="2.75390625" style="0" customWidth="1"/>
    <col min="3" max="3" width="19.25390625" style="0" bestFit="1" customWidth="1"/>
    <col min="4" max="5" width="10.50390625" style="0" bestFit="1" customWidth="1"/>
    <col min="6" max="6" width="10.375" style="0" bestFit="1" customWidth="1"/>
    <col min="7" max="7" width="5.00390625" style="0" customWidth="1"/>
    <col min="8" max="8" width="14.75390625" style="0" bestFit="1" customWidth="1"/>
    <col min="9" max="9" width="4.25390625" style="0" customWidth="1"/>
    <col min="10" max="10" width="14.125" style="0" bestFit="1" customWidth="1"/>
  </cols>
  <sheetData>
    <row r="1" spans="2:8" ht="21">
      <c r="B1" s="429" t="s">
        <v>53</v>
      </c>
      <c r="C1" s="429"/>
      <c r="D1" s="429"/>
      <c r="E1" s="429"/>
      <c r="F1" s="429"/>
      <c r="G1" s="429"/>
      <c r="H1" s="429"/>
    </row>
    <row r="2" ht="13.5" thickBot="1"/>
    <row r="3" spans="4:8" ht="19.5" customHeight="1">
      <c r="D3" s="441" t="s">
        <v>20</v>
      </c>
      <c r="E3" s="442"/>
      <c r="F3" s="443"/>
      <c r="H3" s="14" t="s">
        <v>19</v>
      </c>
    </row>
    <row r="4" spans="2:8" ht="19.5" customHeight="1">
      <c r="B4" s="432" t="s">
        <v>49</v>
      </c>
      <c r="D4" s="444" t="s">
        <v>21</v>
      </c>
      <c r="E4" s="445"/>
      <c r="F4" s="446"/>
      <c r="H4" s="15" t="s">
        <v>22</v>
      </c>
    </row>
    <row r="5" spans="2:8" ht="19.5" customHeight="1" thickBot="1">
      <c r="B5" s="432"/>
      <c r="D5" s="447" t="s">
        <v>51</v>
      </c>
      <c r="E5" s="448"/>
      <c r="F5" s="449"/>
      <c r="H5" s="16" t="s">
        <v>23</v>
      </c>
    </row>
    <row r="6" spans="2:10" ht="19.5" customHeight="1" thickBot="1">
      <c r="B6" s="450" t="s">
        <v>8</v>
      </c>
      <c r="C6" s="451"/>
      <c r="D6" s="10" t="s">
        <v>16</v>
      </c>
      <c r="E6" s="11" t="s">
        <v>17</v>
      </c>
      <c r="F6" s="9" t="s">
        <v>18</v>
      </c>
      <c r="H6" s="17" t="s">
        <v>19</v>
      </c>
      <c r="J6" s="17" t="s">
        <v>52</v>
      </c>
    </row>
    <row r="7" spans="2:10" ht="19.5" customHeight="1" thickTop="1">
      <c r="B7" s="7"/>
      <c r="C7" s="8" t="s">
        <v>0</v>
      </c>
      <c r="D7" s="19">
        <v>1319700</v>
      </c>
      <c r="E7" s="20">
        <v>1326000</v>
      </c>
      <c r="F7" s="21">
        <f>D7-E7</f>
        <v>-6300</v>
      </c>
      <c r="G7" s="22"/>
      <c r="H7" s="23">
        <v>1370200</v>
      </c>
      <c r="I7" s="22"/>
      <c r="J7" s="23">
        <f>H7-D7</f>
        <v>50500</v>
      </c>
    </row>
    <row r="8" spans="2:10" ht="19.5" customHeight="1">
      <c r="B8" s="5"/>
      <c r="C8" s="4" t="s">
        <v>1</v>
      </c>
      <c r="D8" s="24">
        <v>731790</v>
      </c>
      <c r="E8" s="25">
        <v>720000</v>
      </c>
      <c r="F8" s="26">
        <f aca="true" t="shared" si="0" ref="F8:F21">D8-E8</f>
        <v>11790</v>
      </c>
      <c r="G8" s="22"/>
      <c r="H8" s="27">
        <v>816000</v>
      </c>
      <c r="I8" s="22"/>
      <c r="J8" s="27">
        <f aca="true" t="shared" si="1" ref="J8:J53">H8-D8</f>
        <v>84210</v>
      </c>
    </row>
    <row r="9" spans="2:10" ht="19.5" customHeight="1">
      <c r="B9" s="435" t="s">
        <v>9</v>
      </c>
      <c r="C9" s="436"/>
      <c r="D9" s="28">
        <f>SUM(D7:D8)</f>
        <v>2051490</v>
      </c>
      <c r="E9" s="29">
        <f>SUM(E7:E8)</f>
        <v>2046000</v>
      </c>
      <c r="F9" s="30">
        <f t="shared" si="0"/>
        <v>5490</v>
      </c>
      <c r="G9" s="22"/>
      <c r="H9" s="31">
        <f>SUM(H7:H8)</f>
        <v>2186200</v>
      </c>
      <c r="I9" s="22"/>
      <c r="J9" s="31">
        <f t="shared" si="1"/>
        <v>134710</v>
      </c>
    </row>
    <row r="10" spans="2:10" ht="19.5" customHeight="1">
      <c r="B10" s="6"/>
      <c r="C10" s="3" t="s">
        <v>2</v>
      </c>
      <c r="D10" s="32">
        <v>60000</v>
      </c>
      <c r="E10" s="33">
        <v>45000</v>
      </c>
      <c r="F10" s="34">
        <f t="shared" si="0"/>
        <v>15000</v>
      </c>
      <c r="G10" s="22"/>
      <c r="H10" s="23">
        <v>37500</v>
      </c>
      <c r="I10" s="22"/>
      <c r="J10" s="23">
        <f t="shared" si="1"/>
        <v>-22500</v>
      </c>
    </row>
    <row r="11" spans="2:10" ht="19.5" customHeight="1">
      <c r="B11" s="5"/>
      <c r="C11" s="4" t="s">
        <v>3</v>
      </c>
      <c r="D11" s="24">
        <v>90000</v>
      </c>
      <c r="E11" s="25">
        <v>150000</v>
      </c>
      <c r="F11" s="26">
        <f t="shared" si="0"/>
        <v>-60000</v>
      </c>
      <c r="G11" s="22"/>
      <c r="H11" s="27">
        <v>30000</v>
      </c>
      <c r="I11" s="22"/>
      <c r="J11" s="27">
        <f t="shared" si="1"/>
        <v>-60000</v>
      </c>
    </row>
    <row r="12" spans="2:10" ht="19.5" customHeight="1">
      <c r="B12" s="437" t="s">
        <v>10</v>
      </c>
      <c r="C12" s="438"/>
      <c r="D12" s="35">
        <f>SUM(D10:D11)</f>
        <v>150000</v>
      </c>
      <c r="E12" s="36">
        <f>SUM(E10:E11)</f>
        <v>195000</v>
      </c>
      <c r="F12" s="37">
        <f t="shared" si="0"/>
        <v>-45000</v>
      </c>
      <c r="G12" s="22"/>
      <c r="H12" s="38">
        <f>SUM(H10:H11)</f>
        <v>67500</v>
      </c>
      <c r="I12" s="22"/>
      <c r="J12" s="38">
        <f t="shared" si="1"/>
        <v>-82500</v>
      </c>
    </row>
    <row r="13" spans="2:10" ht="19.5" customHeight="1">
      <c r="B13" s="433" t="s">
        <v>11</v>
      </c>
      <c r="C13" s="434"/>
      <c r="D13" s="28">
        <v>0</v>
      </c>
      <c r="E13" s="29">
        <v>0</v>
      </c>
      <c r="F13" s="30">
        <f t="shared" si="0"/>
        <v>0</v>
      </c>
      <c r="G13" s="22"/>
      <c r="H13" s="31">
        <v>0</v>
      </c>
      <c r="I13" s="22"/>
      <c r="J13" s="31">
        <f t="shared" si="1"/>
        <v>0</v>
      </c>
    </row>
    <row r="14" spans="2:10" ht="19.5" customHeight="1">
      <c r="B14" s="7"/>
      <c r="C14" s="53" t="s">
        <v>4</v>
      </c>
      <c r="D14" s="57">
        <v>506</v>
      </c>
      <c r="E14" s="58">
        <v>360</v>
      </c>
      <c r="F14" s="59">
        <f t="shared" si="0"/>
        <v>146</v>
      </c>
      <c r="G14" s="22"/>
      <c r="H14" s="60">
        <v>500</v>
      </c>
      <c r="I14" s="22"/>
      <c r="J14" s="60">
        <f t="shared" si="1"/>
        <v>-6</v>
      </c>
    </row>
    <row r="15" spans="2:10" ht="19.5" customHeight="1">
      <c r="B15" s="54"/>
      <c r="C15" s="18" t="s">
        <v>5</v>
      </c>
      <c r="D15" s="24">
        <v>0</v>
      </c>
      <c r="E15" s="25">
        <v>0</v>
      </c>
      <c r="F15" s="26">
        <f t="shared" si="0"/>
        <v>0</v>
      </c>
      <c r="G15" s="22"/>
      <c r="H15" s="39">
        <v>0</v>
      </c>
      <c r="I15" s="22"/>
      <c r="J15" s="39">
        <f t="shared" si="1"/>
        <v>0</v>
      </c>
    </row>
    <row r="16" spans="2:10" ht="19.5" customHeight="1">
      <c r="B16" s="2" t="s">
        <v>12</v>
      </c>
      <c r="C16" s="56"/>
      <c r="D16" s="28">
        <f>SUM(D13:D15)</f>
        <v>506</v>
      </c>
      <c r="E16" s="29">
        <f>SUM(E13:E15)</f>
        <v>360</v>
      </c>
      <c r="F16" s="30">
        <f t="shared" si="0"/>
        <v>146</v>
      </c>
      <c r="G16" s="22"/>
      <c r="H16" s="31">
        <f>SUM(H13:H15)</f>
        <v>500</v>
      </c>
      <c r="I16" s="22"/>
      <c r="J16" s="31">
        <f t="shared" si="1"/>
        <v>-6</v>
      </c>
    </row>
    <row r="17" spans="2:10" ht="19.5" customHeight="1">
      <c r="B17" s="7"/>
      <c r="C17" s="55" t="s">
        <v>6</v>
      </c>
      <c r="D17" s="57">
        <v>1035394</v>
      </c>
      <c r="E17" s="58">
        <v>1035394</v>
      </c>
      <c r="F17" s="59">
        <f t="shared" si="0"/>
        <v>0</v>
      </c>
      <c r="G17" s="22"/>
      <c r="H17" s="23">
        <f>D48</f>
        <v>1342120</v>
      </c>
      <c r="I17" s="22"/>
      <c r="J17" s="23">
        <f t="shared" si="1"/>
        <v>306726</v>
      </c>
    </row>
    <row r="18" spans="2:10" ht="19.5" customHeight="1">
      <c r="B18" s="5"/>
      <c r="C18" s="4" t="s">
        <v>7</v>
      </c>
      <c r="D18" s="24">
        <v>0</v>
      </c>
      <c r="E18" s="25">
        <v>36000</v>
      </c>
      <c r="F18" s="26">
        <f t="shared" si="0"/>
        <v>-36000</v>
      </c>
      <c r="G18" s="22"/>
      <c r="H18" s="27">
        <f>D49</f>
        <v>159600</v>
      </c>
      <c r="I18" s="22"/>
      <c r="J18" s="27">
        <f t="shared" si="1"/>
        <v>159600</v>
      </c>
    </row>
    <row r="19" spans="2:10" ht="19.5" customHeight="1">
      <c r="B19" s="435" t="s">
        <v>13</v>
      </c>
      <c r="C19" s="436"/>
      <c r="D19" s="28">
        <f>SUM(D17:D18)</f>
        <v>1035394</v>
      </c>
      <c r="E19" s="29">
        <f>SUM(E17:E18)</f>
        <v>1071394</v>
      </c>
      <c r="F19" s="30">
        <f t="shared" si="0"/>
        <v>-36000</v>
      </c>
      <c r="G19" s="22"/>
      <c r="H19" s="31">
        <f>SUM(H17:H18)</f>
        <v>1501720</v>
      </c>
      <c r="I19" s="22"/>
      <c r="J19" s="31">
        <f t="shared" si="1"/>
        <v>466326</v>
      </c>
    </row>
    <row r="20" spans="2:10" ht="19.5" customHeight="1" thickBot="1">
      <c r="B20" s="437" t="s">
        <v>14</v>
      </c>
      <c r="C20" s="438"/>
      <c r="D20" s="35">
        <v>159600</v>
      </c>
      <c r="E20" s="36">
        <v>0</v>
      </c>
      <c r="F20" s="37">
        <f t="shared" si="0"/>
        <v>159600</v>
      </c>
      <c r="G20" s="22"/>
      <c r="H20" s="38">
        <v>0</v>
      </c>
      <c r="I20" s="22"/>
      <c r="J20" s="38">
        <f t="shared" si="1"/>
        <v>-159600</v>
      </c>
    </row>
    <row r="21" spans="2:10" ht="19.5" customHeight="1" thickBot="1" thickTop="1">
      <c r="B21" s="439" t="s">
        <v>15</v>
      </c>
      <c r="C21" s="440"/>
      <c r="D21" s="40">
        <f>SUM(D9,D12,D13,D16,D19)</f>
        <v>3237390</v>
      </c>
      <c r="E21" s="41">
        <f>SUM(E9,E12,E13,E16,E19)</f>
        <v>3312754</v>
      </c>
      <c r="F21" s="42">
        <f t="shared" si="0"/>
        <v>-75364</v>
      </c>
      <c r="G21" s="22"/>
      <c r="H21" s="43">
        <f>SUM(H9,H12,H13,H16,H19)</f>
        <v>3755920</v>
      </c>
      <c r="I21" s="22"/>
      <c r="J21" s="43">
        <f t="shared" si="1"/>
        <v>518530</v>
      </c>
    </row>
    <row r="22" spans="2:10" ht="19.5" customHeight="1">
      <c r="B22" s="1"/>
      <c r="C22" s="1"/>
      <c r="D22" s="22"/>
      <c r="E22" s="22"/>
      <c r="F22" s="22"/>
      <c r="G22" s="22"/>
      <c r="H22" s="22"/>
      <c r="I22" s="22"/>
      <c r="J22" s="22"/>
    </row>
    <row r="23" spans="2:10" ht="19.5" customHeight="1">
      <c r="B23" s="432" t="s">
        <v>50</v>
      </c>
      <c r="D23" s="22"/>
      <c r="E23" s="22"/>
      <c r="F23" s="22"/>
      <c r="G23" s="22"/>
      <c r="H23" s="22"/>
      <c r="I23" s="22"/>
      <c r="J23" s="22"/>
    </row>
    <row r="24" spans="2:10" ht="19.5" customHeight="1" thickBot="1">
      <c r="B24" s="432"/>
      <c r="D24" s="22"/>
      <c r="E24" s="22"/>
      <c r="F24" s="22"/>
      <c r="G24" s="22"/>
      <c r="H24" s="22"/>
      <c r="I24" s="22"/>
      <c r="J24" s="22"/>
    </row>
    <row r="25" spans="2:10" ht="19.5" customHeight="1" thickBot="1">
      <c r="B25" s="450" t="s">
        <v>8</v>
      </c>
      <c r="C25" s="451"/>
      <c r="D25" s="44" t="s">
        <v>16</v>
      </c>
      <c r="E25" s="45" t="s">
        <v>17</v>
      </c>
      <c r="F25" s="46" t="s">
        <v>18</v>
      </c>
      <c r="G25" s="22"/>
      <c r="H25" s="65" t="s">
        <v>19</v>
      </c>
      <c r="I25" s="22"/>
      <c r="J25" s="17" t="s">
        <v>52</v>
      </c>
    </row>
    <row r="26" spans="2:10" ht="19.5" customHeight="1" thickTop="1">
      <c r="B26" s="7"/>
      <c r="C26" s="8" t="s">
        <v>24</v>
      </c>
      <c r="D26" s="19">
        <v>12000</v>
      </c>
      <c r="E26" s="20">
        <v>24000</v>
      </c>
      <c r="F26" s="21">
        <f aca="true" t="shared" si="2" ref="F26:F53">D26-E26</f>
        <v>-12000</v>
      </c>
      <c r="G26" s="22"/>
      <c r="H26" s="23">
        <v>34000</v>
      </c>
      <c r="I26" s="22"/>
      <c r="J26" s="23">
        <f t="shared" si="1"/>
        <v>22000</v>
      </c>
    </row>
    <row r="27" spans="2:10" ht="19.5" customHeight="1">
      <c r="B27" s="7"/>
      <c r="C27" s="13" t="s">
        <v>25</v>
      </c>
      <c r="D27" s="47">
        <v>58995</v>
      </c>
      <c r="E27" s="48">
        <v>22000</v>
      </c>
      <c r="F27" s="49">
        <f t="shared" si="2"/>
        <v>36995</v>
      </c>
      <c r="G27" s="22"/>
      <c r="H27" s="50">
        <v>60000</v>
      </c>
      <c r="I27" s="22"/>
      <c r="J27" s="50">
        <f t="shared" si="1"/>
        <v>1005</v>
      </c>
    </row>
    <row r="28" spans="2:10" ht="19.5" customHeight="1">
      <c r="B28" s="7"/>
      <c r="C28" s="13" t="s">
        <v>26</v>
      </c>
      <c r="D28" s="47">
        <v>25262</v>
      </c>
      <c r="E28" s="48">
        <v>22000</v>
      </c>
      <c r="F28" s="49">
        <f t="shared" si="2"/>
        <v>3262</v>
      </c>
      <c r="G28" s="22"/>
      <c r="H28" s="50">
        <v>355000</v>
      </c>
      <c r="I28" s="22"/>
      <c r="J28" s="50">
        <f t="shared" si="1"/>
        <v>329738</v>
      </c>
    </row>
    <row r="29" spans="2:10" ht="19.5" customHeight="1">
      <c r="B29" s="7"/>
      <c r="C29" s="13" t="s">
        <v>27</v>
      </c>
      <c r="D29" s="47">
        <v>101451</v>
      </c>
      <c r="E29" s="48">
        <v>155000</v>
      </c>
      <c r="F29" s="49">
        <f t="shared" si="2"/>
        <v>-53549</v>
      </c>
      <c r="G29" s="22"/>
      <c r="H29" s="50">
        <v>110000</v>
      </c>
      <c r="I29" s="22"/>
      <c r="J29" s="50">
        <f t="shared" si="1"/>
        <v>8549</v>
      </c>
    </row>
    <row r="30" spans="2:10" ht="19.5" customHeight="1">
      <c r="B30" s="7"/>
      <c r="C30" s="13" t="s">
        <v>28</v>
      </c>
      <c r="D30" s="47">
        <v>221336</v>
      </c>
      <c r="E30" s="48">
        <v>210000</v>
      </c>
      <c r="F30" s="49">
        <f t="shared" si="2"/>
        <v>11336</v>
      </c>
      <c r="G30" s="22"/>
      <c r="H30" s="50">
        <v>220000</v>
      </c>
      <c r="I30" s="22"/>
      <c r="J30" s="50">
        <f t="shared" si="1"/>
        <v>-1336</v>
      </c>
    </row>
    <row r="31" spans="2:10" ht="19.5" customHeight="1">
      <c r="B31" s="7"/>
      <c r="C31" s="13" t="s">
        <v>29</v>
      </c>
      <c r="D31" s="47">
        <v>156470</v>
      </c>
      <c r="E31" s="48">
        <v>157000</v>
      </c>
      <c r="F31" s="49">
        <f t="shared" si="2"/>
        <v>-530</v>
      </c>
      <c r="G31" s="22"/>
      <c r="H31" s="50">
        <v>180000</v>
      </c>
      <c r="I31" s="22"/>
      <c r="J31" s="50">
        <f t="shared" si="1"/>
        <v>23530</v>
      </c>
    </row>
    <row r="32" spans="2:10" ht="19.5" customHeight="1">
      <c r="B32" s="12"/>
      <c r="C32" s="4" t="s">
        <v>30</v>
      </c>
      <c r="D32" s="24">
        <v>0</v>
      </c>
      <c r="E32" s="25">
        <v>5000</v>
      </c>
      <c r="F32" s="26">
        <f t="shared" si="2"/>
        <v>-5000</v>
      </c>
      <c r="G32" s="22"/>
      <c r="H32" s="27">
        <v>5000</v>
      </c>
      <c r="I32" s="22"/>
      <c r="J32" s="27">
        <f t="shared" si="1"/>
        <v>5000</v>
      </c>
    </row>
    <row r="33" spans="2:10" ht="19.5" customHeight="1">
      <c r="B33" s="435" t="s">
        <v>44</v>
      </c>
      <c r="C33" s="436"/>
      <c r="D33" s="28">
        <f>SUM(D26:D32)</f>
        <v>575514</v>
      </c>
      <c r="E33" s="29">
        <f>SUM(E26:E32)</f>
        <v>595000</v>
      </c>
      <c r="F33" s="30">
        <f t="shared" si="2"/>
        <v>-19486</v>
      </c>
      <c r="G33" s="22"/>
      <c r="H33" s="31">
        <f>SUM(H26:H32)</f>
        <v>964000</v>
      </c>
      <c r="I33" s="22"/>
      <c r="J33" s="31">
        <f t="shared" si="1"/>
        <v>388486</v>
      </c>
    </row>
    <row r="34" spans="2:10" ht="19.5" customHeight="1">
      <c r="B34" s="6"/>
      <c r="C34" s="3" t="s">
        <v>31</v>
      </c>
      <c r="D34" s="32">
        <v>28400</v>
      </c>
      <c r="E34" s="33">
        <v>80000</v>
      </c>
      <c r="F34" s="34">
        <f t="shared" si="2"/>
        <v>-51600</v>
      </c>
      <c r="G34" s="22"/>
      <c r="H34" s="23">
        <v>35000</v>
      </c>
      <c r="I34" s="22"/>
      <c r="J34" s="23">
        <f t="shared" si="1"/>
        <v>6600</v>
      </c>
    </row>
    <row r="35" spans="2:10" ht="19.5" customHeight="1">
      <c r="B35" s="7"/>
      <c r="C35" s="13" t="s">
        <v>32</v>
      </c>
      <c r="D35" s="47">
        <v>97340</v>
      </c>
      <c r="E35" s="48">
        <v>200000</v>
      </c>
      <c r="F35" s="49">
        <f t="shared" si="2"/>
        <v>-102660</v>
      </c>
      <c r="G35" s="22"/>
      <c r="H35" s="50">
        <v>200000</v>
      </c>
      <c r="I35" s="22"/>
      <c r="J35" s="50">
        <f t="shared" si="1"/>
        <v>102660</v>
      </c>
    </row>
    <row r="36" spans="2:10" ht="19.5" customHeight="1">
      <c r="B36" s="7"/>
      <c r="C36" s="13" t="s">
        <v>33</v>
      </c>
      <c r="D36" s="47">
        <v>70650</v>
      </c>
      <c r="E36" s="48">
        <v>80000</v>
      </c>
      <c r="F36" s="49">
        <f t="shared" si="2"/>
        <v>-9350</v>
      </c>
      <c r="G36" s="22"/>
      <c r="H36" s="50">
        <v>80000</v>
      </c>
      <c r="I36" s="22"/>
      <c r="J36" s="50">
        <f t="shared" si="1"/>
        <v>9350</v>
      </c>
    </row>
    <row r="37" spans="2:10" ht="19.5" customHeight="1">
      <c r="B37" s="7"/>
      <c r="C37" s="13" t="s">
        <v>34</v>
      </c>
      <c r="D37" s="47">
        <v>42537</v>
      </c>
      <c r="E37" s="48">
        <v>70000</v>
      </c>
      <c r="F37" s="49">
        <f t="shared" si="2"/>
        <v>-27463</v>
      </c>
      <c r="G37" s="22"/>
      <c r="H37" s="50">
        <v>50000</v>
      </c>
      <c r="I37" s="22"/>
      <c r="J37" s="50">
        <f t="shared" si="1"/>
        <v>7463</v>
      </c>
    </row>
    <row r="38" spans="2:10" ht="19.5" customHeight="1">
      <c r="B38" s="7"/>
      <c r="C38" s="13" t="s">
        <v>35</v>
      </c>
      <c r="D38" s="47">
        <v>678000</v>
      </c>
      <c r="E38" s="48">
        <v>745000</v>
      </c>
      <c r="F38" s="49">
        <f t="shared" si="2"/>
        <v>-67000</v>
      </c>
      <c r="G38" s="22"/>
      <c r="H38" s="50">
        <v>686200</v>
      </c>
      <c r="I38" s="22"/>
      <c r="J38" s="50">
        <f t="shared" si="1"/>
        <v>8200</v>
      </c>
    </row>
    <row r="39" spans="2:10" ht="19.5" customHeight="1">
      <c r="B39" s="7"/>
      <c r="C39" s="13" t="s">
        <v>36</v>
      </c>
      <c r="D39" s="47">
        <v>95000</v>
      </c>
      <c r="E39" s="48">
        <v>60000</v>
      </c>
      <c r="F39" s="49">
        <f t="shared" si="2"/>
        <v>35000</v>
      </c>
      <c r="G39" s="22"/>
      <c r="H39" s="50">
        <v>65000</v>
      </c>
      <c r="I39" s="22"/>
      <c r="J39" s="50">
        <f t="shared" si="1"/>
        <v>-30000</v>
      </c>
    </row>
    <row r="40" spans="2:10" ht="19.5" customHeight="1">
      <c r="B40" s="7"/>
      <c r="C40" s="13" t="s">
        <v>37</v>
      </c>
      <c r="D40" s="47">
        <v>150000</v>
      </c>
      <c r="E40" s="48">
        <v>100000</v>
      </c>
      <c r="F40" s="49">
        <f t="shared" si="2"/>
        <v>50000</v>
      </c>
      <c r="G40" s="22"/>
      <c r="H40" s="50">
        <v>110000</v>
      </c>
      <c r="I40" s="22"/>
      <c r="J40" s="50">
        <f t="shared" si="1"/>
        <v>-40000</v>
      </c>
    </row>
    <row r="41" spans="2:10" ht="19.5" customHeight="1">
      <c r="B41" s="7"/>
      <c r="C41" s="13" t="s">
        <v>38</v>
      </c>
      <c r="D41" s="47">
        <v>4032</v>
      </c>
      <c r="E41" s="48">
        <v>10000</v>
      </c>
      <c r="F41" s="49">
        <f t="shared" si="2"/>
        <v>-5968</v>
      </c>
      <c r="G41" s="22"/>
      <c r="H41" s="50">
        <v>6000</v>
      </c>
      <c r="I41" s="22"/>
      <c r="J41" s="50">
        <f t="shared" si="1"/>
        <v>1968</v>
      </c>
    </row>
    <row r="42" spans="2:10" ht="19.5" customHeight="1">
      <c r="B42" s="7"/>
      <c r="C42" s="13" t="s">
        <v>39</v>
      </c>
      <c r="D42" s="47">
        <v>28025</v>
      </c>
      <c r="E42" s="48">
        <v>55000</v>
      </c>
      <c r="F42" s="49">
        <f t="shared" si="2"/>
        <v>-26975</v>
      </c>
      <c r="G42" s="22"/>
      <c r="H42" s="50">
        <v>65000</v>
      </c>
      <c r="I42" s="22"/>
      <c r="J42" s="50">
        <f t="shared" si="1"/>
        <v>36975</v>
      </c>
    </row>
    <row r="43" spans="2:10" ht="19.5" customHeight="1">
      <c r="B43" s="7"/>
      <c r="C43" s="13" t="s">
        <v>40</v>
      </c>
      <c r="D43" s="47">
        <v>8450</v>
      </c>
      <c r="E43" s="48">
        <v>0</v>
      </c>
      <c r="F43" s="49">
        <f t="shared" si="2"/>
        <v>8450</v>
      </c>
      <c r="G43" s="22"/>
      <c r="H43" s="50">
        <v>10000</v>
      </c>
      <c r="I43" s="22"/>
      <c r="J43" s="50">
        <f t="shared" si="1"/>
        <v>1550</v>
      </c>
    </row>
    <row r="44" spans="2:10" ht="19.5" customHeight="1">
      <c r="B44" s="7"/>
      <c r="C44" s="13" t="s">
        <v>41</v>
      </c>
      <c r="D44" s="47">
        <v>111573</v>
      </c>
      <c r="E44" s="48">
        <v>0</v>
      </c>
      <c r="F44" s="49">
        <f t="shared" si="2"/>
        <v>111573</v>
      </c>
      <c r="G44" s="22"/>
      <c r="H44" s="50">
        <v>20000</v>
      </c>
      <c r="I44" s="22"/>
      <c r="J44" s="50">
        <f t="shared" si="1"/>
        <v>-91573</v>
      </c>
    </row>
    <row r="45" spans="2:10" ht="19.5" customHeight="1">
      <c r="B45" s="7"/>
      <c r="C45" s="13" t="s">
        <v>42</v>
      </c>
      <c r="D45" s="47">
        <v>5749</v>
      </c>
      <c r="E45" s="48">
        <v>15000</v>
      </c>
      <c r="F45" s="49">
        <f t="shared" si="2"/>
        <v>-9251</v>
      </c>
      <c r="G45" s="22"/>
      <c r="H45" s="50">
        <v>9000</v>
      </c>
      <c r="I45" s="22"/>
      <c r="J45" s="50">
        <f t="shared" si="1"/>
        <v>3251</v>
      </c>
    </row>
    <row r="46" spans="2:10" ht="19.5" customHeight="1">
      <c r="B46" s="12"/>
      <c r="C46" s="4" t="s">
        <v>43</v>
      </c>
      <c r="D46" s="24">
        <v>0</v>
      </c>
      <c r="E46" s="25">
        <v>11360</v>
      </c>
      <c r="F46" s="26">
        <f t="shared" si="2"/>
        <v>-11360</v>
      </c>
      <c r="G46" s="22"/>
      <c r="H46" s="27">
        <v>5720</v>
      </c>
      <c r="I46" s="22"/>
      <c r="J46" s="27">
        <f t="shared" si="1"/>
        <v>5720</v>
      </c>
    </row>
    <row r="47" spans="2:10" ht="19.5" customHeight="1">
      <c r="B47" s="435" t="s">
        <v>45</v>
      </c>
      <c r="C47" s="436"/>
      <c r="D47" s="28">
        <f>SUM(D34:D46)</f>
        <v>1319756</v>
      </c>
      <c r="E47" s="29">
        <f>SUM(E34:E46)</f>
        <v>1426360</v>
      </c>
      <c r="F47" s="30">
        <f t="shared" si="2"/>
        <v>-106604</v>
      </c>
      <c r="G47" s="22"/>
      <c r="H47" s="31">
        <f>SUM(H34:H46)</f>
        <v>1341920</v>
      </c>
      <c r="I47" s="22"/>
      <c r="J47" s="31">
        <f t="shared" si="1"/>
        <v>22164</v>
      </c>
    </row>
    <row r="48" spans="2:10" ht="19.5" customHeight="1">
      <c r="B48" s="6"/>
      <c r="C48" s="3" t="s">
        <v>6</v>
      </c>
      <c r="D48" s="32">
        <f>D21-D33-D47</f>
        <v>1342120</v>
      </c>
      <c r="E48" s="33">
        <v>1291394</v>
      </c>
      <c r="F48" s="34">
        <f t="shared" si="2"/>
        <v>50726</v>
      </c>
      <c r="G48" s="22"/>
      <c r="H48" s="23">
        <f>H21-H33-H47</f>
        <v>1450000</v>
      </c>
      <c r="I48" s="22"/>
      <c r="J48" s="23">
        <f t="shared" si="1"/>
        <v>107880</v>
      </c>
    </row>
    <row r="49" spans="2:10" ht="19.5" customHeight="1">
      <c r="B49" s="12"/>
      <c r="C49" s="4" t="s">
        <v>7</v>
      </c>
      <c r="D49" s="24">
        <v>159600</v>
      </c>
      <c r="E49" s="25">
        <v>0</v>
      </c>
      <c r="F49" s="26">
        <f t="shared" si="2"/>
        <v>159600</v>
      </c>
      <c r="G49" s="22"/>
      <c r="H49" s="27">
        <v>0</v>
      </c>
      <c r="I49" s="22"/>
      <c r="J49" s="27">
        <f t="shared" si="1"/>
        <v>-159600</v>
      </c>
    </row>
    <row r="50" spans="2:10" ht="19.5" customHeight="1" thickBot="1">
      <c r="B50" s="437" t="s">
        <v>46</v>
      </c>
      <c r="C50" s="438"/>
      <c r="D50" s="35">
        <f>SUM(D48:D49)</f>
        <v>1501720</v>
      </c>
      <c r="E50" s="36">
        <f>SUM(E48:E49)</f>
        <v>1291394</v>
      </c>
      <c r="F50" s="37">
        <f t="shared" si="2"/>
        <v>210326</v>
      </c>
      <c r="G50" s="22"/>
      <c r="H50" s="51">
        <f>SUM(H48:H49)</f>
        <v>1450000</v>
      </c>
      <c r="I50" s="22"/>
      <c r="J50" s="51">
        <f t="shared" si="1"/>
        <v>-51720</v>
      </c>
    </row>
    <row r="51" spans="2:10" ht="19.5" customHeight="1" thickBot="1" thickTop="1">
      <c r="B51" s="439" t="s">
        <v>47</v>
      </c>
      <c r="C51" s="440"/>
      <c r="D51" s="40">
        <f>SUM(D33,D47,D48)</f>
        <v>3237390</v>
      </c>
      <c r="E51" s="41">
        <f>SUM(E33,E47,E50)</f>
        <v>3312754</v>
      </c>
      <c r="F51" s="42">
        <f t="shared" si="2"/>
        <v>-75364</v>
      </c>
      <c r="G51" s="22"/>
      <c r="H51" s="52">
        <f>SUM(H33,H47,H50)</f>
        <v>3755920</v>
      </c>
      <c r="I51" s="22"/>
      <c r="J51" s="52">
        <f t="shared" si="1"/>
        <v>518530</v>
      </c>
    </row>
    <row r="52" spans="4:10" ht="19.5" customHeight="1" thickBot="1">
      <c r="D52" s="22"/>
      <c r="E52" s="22"/>
      <c r="F52" s="22"/>
      <c r="G52" s="22"/>
      <c r="H52" s="22"/>
      <c r="I52" s="22"/>
      <c r="J52" s="22"/>
    </row>
    <row r="53" spans="2:10" ht="19.5" customHeight="1" thickBot="1">
      <c r="B53" s="430" t="s">
        <v>48</v>
      </c>
      <c r="C53" s="431"/>
      <c r="D53" s="61">
        <f>D50-D19</f>
        <v>466326</v>
      </c>
      <c r="E53" s="61">
        <f>E50-E19</f>
        <v>220000</v>
      </c>
      <c r="F53" s="62">
        <f t="shared" si="2"/>
        <v>246326</v>
      </c>
      <c r="G53" s="60"/>
      <c r="H53" s="63">
        <f>H50-H19</f>
        <v>-51720</v>
      </c>
      <c r="I53" s="22"/>
      <c r="J53" s="63">
        <f t="shared" si="1"/>
        <v>-518046</v>
      </c>
    </row>
    <row r="54" ht="12.75">
      <c r="E54" s="64"/>
    </row>
  </sheetData>
  <sheetProtection/>
  <mergeCells count="19">
    <mergeCell ref="D4:F4"/>
    <mergeCell ref="D5:F5"/>
    <mergeCell ref="B25:C25"/>
    <mergeCell ref="B19:C19"/>
    <mergeCell ref="B20:C20"/>
    <mergeCell ref="B21:C21"/>
    <mergeCell ref="B6:C6"/>
    <mergeCell ref="B9:C9"/>
    <mergeCell ref="B12:C12"/>
    <mergeCell ref="B1:H1"/>
    <mergeCell ref="B53:C53"/>
    <mergeCell ref="B4:B5"/>
    <mergeCell ref="B23:B24"/>
    <mergeCell ref="B13:C13"/>
    <mergeCell ref="B33:C33"/>
    <mergeCell ref="B47:C47"/>
    <mergeCell ref="B50:C50"/>
    <mergeCell ref="B51:C51"/>
    <mergeCell ref="D3:F3"/>
  </mergeCells>
  <printOptions horizontalCentered="1" verticalCentered="1"/>
  <pageMargins left="0.3937007874015748" right="0.3937007874015748" top="0.3937007874015748" bottom="0.3937007874015748" header="0.31496062992125984" footer="0.5118110236220472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5"/>
  <sheetViews>
    <sheetView showGridLines="0" zoomScalePageLayoutView="0" workbookViewId="0" topLeftCell="A1">
      <selection activeCell="N49" sqref="N49"/>
    </sheetView>
  </sheetViews>
  <sheetFormatPr defaultColWidth="9.00390625" defaultRowHeight="13.5"/>
  <cols>
    <col min="1" max="1" width="2.75390625" style="69" customWidth="1"/>
    <col min="2" max="2" width="9.00390625" style="69" customWidth="1"/>
    <col min="3" max="3" width="19.25390625" style="69" bestFit="1" customWidth="1"/>
    <col min="4" max="5" width="10.875" style="69" bestFit="1" customWidth="1"/>
    <col min="6" max="6" width="10.375" style="69" bestFit="1" customWidth="1"/>
    <col min="7" max="7" width="5.00390625" style="69" customWidth="1"/>
    <col min="8" max="8" width="13.75390625" style="69" bestFit="1" customWidth="1"/>
    <col min="9" max="9" width="4.25390625" style="69" customWidth="1"/>
    <col min="10" max="10" width="14.125" style="69" bestFit="1" customWidth="1"/>
    <col min="11" max="16384" width="9.00390625" style="69" customWidth="1"/>
  </cols>
  <sheetData>
    <row r="1" spans="2:8" ht="21">
      <c r="B1" s="468" t="s">
        <v>54</v>
      </c>
      <c r="C1" s="468"/>
      <c r="D1" s="468"/>
      <c r="E1" s="468"/>
      <c r="F1" s="468"/>
      <c r="G1" s="468"/>
      <c r="H1" s="468"/>
    </row>
    <row r="2" ht="13.5" thickBot="1"/>
    <row r="3" spans="4:8" ht="19.5" customHeight="1">
      <c r="D3" s="473" t="s">
        <v>55</v>
      </c>
      <c r="E3" s="474"/>
      <c r="F3" s="475"/>
      <c r="H3" s="71" t="s">
        <v>56</v>
      </c>
    </row>
    <row r="4" spans="2:8" ht="19.5" customHeight="1">
      <c r="B4" s="432" t="s">
        <v>49</v>
      </c>
      <c r="D4" s="452" t="s">
        <v>57</v>
      </c>
      <c r="E4" s="453"/>
      <c r="F4" s="454"/>
      <c r="H4" s="72" t="s">
        <v>59</v>
      </c>
    </row>
    <row r="5" spans="2:8" ht="19.5" customHeight="1" thickBot="1">
      <c r="B5" s="432"/>
      <c r="D5" s="455" t="s">
        <v>58</v>
      </c>
      <c r="E5" s="456"/>
      <c r="F5" s="457"/>
      <c r="H5" s="73" t="s">
        <v>60</v>
      </c>
    </row>
    <row r="6" spans="2:10" ht="19.5" customHeight="1" thickBot="1">
      <c r="B6" s="458" t="s">
        <v>8</v>
      </c>
      <c r="C6" s="459"/>
      <c r="D6" s="66" t="s">
        <v>17</v>
      </c>
      <c r="E6" s="67" t="s">
        <v>16</v>
      </c>
      <c r="F6" s="68" t="s">
        <v>18</v>
      </c>
      <c r="H6" s="70" t="s">
        <v>61</v>
      </c>
      <c r="J6" s="70" t="s">
        <v>52</v>
      </c>
    </row>
    <row r="7" spans="2:10" ht="19.5" customHeight="1" thickTop="1">
      <c r="B7" s="77"/>
      <c r="C7" s="78" t="s">
        <v>0</v>
      </c>
      <c r="D7" s="79">
        <v>1370200</v>
      </c>
      <c r="E7" s="80">
        <v>1327300</v>
      </c>
      <c r="F7" s="81">
        <f>E7-D7</f>
        <v>-42900</v>
      </c>
      <c r="G7" s="75"/>
      <c r="H7" s="82">
        <f>1300*12*83</f>
        <v>1294800</v>
      </c>
      <c r="I7" s="75"/>
      <c r="J7" s="82">
        <f>H7-E7</f>
        <v>-32500</v>
      </c>
    </row>
    <row r="8" spans="2:10" ht="19.5" customHeight="1">
      <c r="B8" s="83"/>
      <c r="C8" s="84" t="s">
        <v>1</v>
      </c>
      <c r="D8" s="85">
        <v>816000</v>
      </c>
      <c r="E8" s="86">
        <v>767475</v>
      </c>
      <c r="F8" s="87">
        <f aca="true" t="shared" si="0" ref="F8:F21">E8-D8</f>
        <v>-48525</v>
      </c>
      <c r="G8" s="75"/>
      <c r="H8" s="88">
        <f>24000*32</f>
        <v>768000</v>
      </c>
      <c r="I8" s="75"/>
      <c r="J8" s="88">
        <f aca="true" t="shared" si="1" ref="J8:J21">H8-E8</f>
        <v>525</v>
      </c>
    </row>
    <row r="9" spans="2:10" ht="19.5" customHeight="1">
      <c r="B9" s="460" t="s">
        <v>9</v>
      </c>
      <c r="C9" s="461"/>
      <c r="D9" s="89">
        <f>SUM(D7:D8)</f>
        <v>2186200</v>
      </c>
      <c r="E9" s="90">
        <f>SUM(E7:E8)</f>
        <v>2094775</v>
      </c>
      <c r="F9" s="91">
        <f t="shared" si="0"/>
        <v>-91425</v>
      </c>
      <c r="G9" s="92"/>
      <c r="H9" s="93">
        <f>SUM(H7:H8)</f>
        <v>2062800</v>
      </c>
      <c r="I9" s="92"/>
      <c r="J9" s="93">
        <f t="shared" si="1"/>
        <v>-31975</v>
      </c>
    </row>
    <row r="10" spans="2:10" ht="19.5" customHeight="1">
      <c r="B10" s="94"/>
      <c r="C10" s="95" t="s">
        <v>2</v>
      </c>
      <c r="D10" s="79">
        <v>37500</v>
      </c>
      <c r="E10" s="96">
        <v>30000</v>
      </c>
      <c r="F10" s="97">
        <f t="shared" si="0"/>
        <v>-7500</v>
      </c>
      <c r="G10" s="75"/>
      <c r="H10" s="82">
        <f>7500*3</f>
        <v>22500</v>
      </c>
      <c r="I10" s="75"/>
      <c r="J10" s="82">
        <f t="shared" si="1"/>
        <v>-7500</v>
      </c>
    </row>
    <row r="11" spans="2:10" ht="19.5" customHeight="1">
      <c r="B11" s="83"/>
      <c r="C11" s="84" t="s">
        <v>3</v>
      </c>
      <c r="D11" s="85">
        <v>30000</v>
      </c>
      <c r="E11" s="86">
        <v>0</v>
      </c>
      <c r="F11" s="87">
        <f t="shared" si="0"/>
        <v>-30000</v>
      </c>
      <c r="G11" s="75"/>
      <c r="H11" s="88">
        <v>0</v>
      </c>
      <c r="I11" s="75"/>
      <c r="J11" s="88">
        <f t="shared" si="1"/>
        <v>0</v>
      </c>
    </row>
    <row r="12" spans="2:10" ht="19.5" customHeight="1">
      <c r="B12" s="466" t="s">
        <v>10</v>
      </c>
      <c r="C12" s="467"/>
      <c r="D12" s="98">
        <f>SUM(D10:D11)</f>
        <v>67500</v>
      </c>
      <c r="E12" s="99">
        <f>SUM(E10:E11)</f>
        <v>30000</v>
      </c>
      <c r="F12" s="100">
        <f t="shared" si="0"/>
        <v>-37500</v>
      </c>
      <c r="G12" s="92"/>
      <c r="H12" s="101">
        <f>SUM(H10:H11)</f>
        <v>22500</v>
      </c>
      <c r="I12" s="92"/>
      <c r="J12" s="101">
        <f t="shared" si="1"/>
        <v>-7500</v>
      </c>
    </row>
    <row r="13" spans="2:10" ht="19.5" customHeight="1">
      <c r="B13" s="471" t="s">
        <v>11</v>
      </c>
      <c r="C13" s="472"/>
      <c r="D13" s="89">
        <v>0</v>
      </c>
      <c r="E13" s="90">
        <v>500</v>
      </c>
      <c r="F13" s="91">
        <f t="shared" si="0"/>
        <v>500</v>
      </c>
      <c r="G13" s="92"/>
      <c r="H13" s="93">
        <v>0</v>
      </c>
      <c r="I13" s="92"/>
      <c r="J13" s="93">
        <f t="shared" si="1"/>
        <v>-500</v>
      </c>
    </row>
    <row r="14" spans="2:10" ht="19.5" customHeight="1">
      <c r="B14" s="77"/>
      <c r="C14" s="102" t="s">
        <v>4</v>
      </c>
      <c r="D14" s="103">
        <v>500</v>
      </c>
      <c r="E14" s="104">
        <v>341</v>
      </c>
      <c r="F14" s="105">
        <f t="shared" si="0"/>
        <v>-159</v>
      </c>
      <c r="G14" s="75"/>
      <c r="H14" s="106">
        <v>300</v>
      </c>
      <c r="I14" s="75"/>
      <c r="J14" s="106">
        <f t="shared" si="1"/>
        <v>-41</v>
      </c>
    </row>
    <row r="15" spans="2:10" ht="19.5" customHeight="1">
      <c r="B15" s="107"/>
      <c r="C15" s="108" t="s">
        <v>5</v>
      </c>
      <c r="D15" s="109">
        <v>0</v>
      </c>
      <c r="E15" s="86">
        <v>1000</v>
      </c>
      <c r="F15" s="87">
        <f t="shared" si="0"/>
        <v>1000</v>
      </c>
      <c r="G15" s="75"/>
      <c r="H15" s="110">
        <v>0</v>
      </c>
      <c r="I15" s="75"/>
      <c r="J15" s="110">
        <f t="shared" si="1"/>
        <v>-1000</v>
      </c>
    </row>
    <row r="16" spans="2:10" ht="19.5" customHeight="1">
      <c r="B16" s="111" t="s">
        <v>12</v>
      </c>
      <c r="C16" s="112"/>
      <c r="D16" s="89">
        <f>SUM(D13:D15)</f>
        <v>500</v>
      </c>
      <c r="E16" s="90">
        <f>SUM(E14:E15)</f>
        <v>1341</v>
      </c>
      <c r="F16" s="91">
        <f t="shared" si="0"/>
        <v>841</v>
      </c>
      <c r="G16" s="92"/>
      <c r="H16" s="93">
        <f>SUM(H14:H15)</f>
        <v>300</v>
      </c>
      <c r="I16" s="92"/>
      <c r="J16" s="93">
        <f t="shared" si="1"/>
        <v>-1041</v>
      </c>
    </row>
    <row r="17" spans="2:10" ht="19.5" customHeight="1">
      <c r="B17" s="77"/>
      <c r="C17" s="113" t="s">
        <v>6</v>
      </c>
      <c r="D17" s="79">
        <f>'平成１１年度決算書'!H17</f>
        <v>1342120</v>
      </c>
      <c r="E17" s="114">
        <v>1342120</v>
      </c>
      <c r="F17" s="105">
        <f t="shared" si="0"/>
        <v>0</v>
      </c>
      <c r="G17" s="75"/>
      <c r="H17" s="82">
        <f>E48</f>
        <v>1357936</v>
      </c>
      <c r="I17" s="75"/>
      <c r="J17" s="82">
        <f t="shared" si="1"/>
        <v>15816</v>
      </c>
    </row>
    <row r="18" spans="2:10" ht="19.5" customHeight="1">
      <c r="B18" s="83"/>
      <c r="C18" s="84" t="s">
        <v>7</v>
      </c>
      <c r="D18" s="79">
        <f>'平成１１年度決算書'!H18</f>
        <v>159600</v>
      </c>
      <c r="E18" s="86">
        <v>159600</v>
      </c>
      <c r="F18" s="87">
        <f t="shared" si="0"/>
        <v>0</v>
      </c>
      <c r="G18" s="75"/>
      <c r="H18" s="88">
        <f>E49</f>
        <v>72000</v>
      </c>
      <c r="I18" s="75"/>
      <c r="J18" s="88">
        <f t="shared" si="1"/>
        <v>-87600</v>
      </c>
    </row>
    <row r="19" spans="2:10" ht="19.5" customHeight="1">
      <c r="B19" s="460" t="s">
        <v>13</v>
      </c>
      <c r="C19" s="461"/>
      <c r="D19" s="89">
        <f>SUM(D17:D18)</f>
        <v>1501720</v>
      </c>
      <c r="E19" s="99">
        <f>SUM(E17:E18)</f>
        <v>1501720</v>
      </c>
      <c r="F19" s="91">
        <f t="shared" si="0"/>
        <v>0</v>
      </c>
      <c r="G19" s="92"/>
      <c r="H19" s="93">
        <f>SUM(H17:H18)</f>
        <v>1429936</v>
      </c>
      <c r="I19" s="92"/>
      <c r="J19" s="93">
        <f t="shared" si="1"/>
        <v>-71784</v>
      </c>
    </row>
    <row r="20" spans="2:10" ht="19.5" customHeight="1" thickBot="1">
      <c r="B20" s="462" t="s">
        <v>14</v>
      </c>
      <c r="C20" s="463"/>
      <c r="D20" s="115">
        <v>0</v>
      </c>
      <c r="E20" s="116">
        <v>72000</v>
      </c>
      <c r="F20" s="117">
        <f t="shared" si="0"/>
        <v>72000</v>
      </c>
      <c r="G20" s="75"/>
      <c r="H20" s="118">
        <v>0</v>
      </c>
      <c r="I20" s="75"/>
      <c r="J20" s="118">
        <f t="shared" si="1"/>
        <v>-72000</v>
      </c>
    </row>
    <row r="21" spans="2:10" ht="19.5" customHeight="1" thickBot="1" thickTop="1">
      <c r="B21" s="464" t="s">
        <v>15</v>
      </c>
      <c r="C21" s="465"/>
      <c r="D21" s="119">
        <f>SUM(D9,D12,D13,D16,D19)</f>
        <v>3755920</v>
      </c>
      <c r="E21" s="120">
        <f>SUM(E9,E12,E13,E16,E19,-E20)</f>
        <v>3556336</v>
      </c>
      <c r="F21" s="121">
        <f t="shared" si="0"/>
        <v>-199584</v>
      </c>
      <c r="G21" s="92"/>
      <c r="H21" s="122">
        <f>SUM(H9,H12,H13,H16,H19,-H20)</f>
        <v>3515536</v>
      </c>
      <c r="I21" s="92"/>
      <c r="J21" s="122">
        <f t="shared" si="1"/>
        <v>-40800</v>
      </c>
    </row>
    <row r="22" spans="2:10" ht="19.5" customHeight="1">
      <c r="B22" s="123"/>
      <c r="C22" s="123"/>
      <c r="D22" s="75"/>
      <c r="E22" s="75"/>
      <c r="F22" s="75"/>
      <c r="G22" s="75"/>
      <c r="H22" s="75"/>
      <c r="I22" s="75"/>
      <c r="J22" s="75"/>
    </row>
    <row r="23" spans="2:10" ht="19.5" customHeight="1">
      <c r="B23" s="432" t="s">
        <v>50</v>
      </c>
      <c r="D23" s="75"/>
      <c r="E23" s="75"/>
      <c r="F23" s="75"/>
      <c r="G23" s="75"/>
      <c r="H23" s="75"/>
      <c r="I23" s="75"/>
      <c r="J23" s="75"/>
    </row>
    <row r="24" spans="2:10" ht="19.5" customHeight="1" thickBot="1">
      <c r="B24" s="432"/>
      <c r="D24" s="75"/>
      <c r="E24" s="75"/>
      <c r="F24" s="75"/>
      <c r="G24" s="75"/>
      <c r="H24" s="75"/>
      <c r="I24" s="75"/>
      <c r="J24" s="75"/>
    </row>
    <row r="25" spans="2:10" ht="19.5" customHeight="1" thickBot="1">
      <c r="B25" s="458" t="s">
        <v>8</v>
      </c>
      <c r="C25" s="459"/>
      <c r="D25" s="66" t="s">
        <v>17</v>
      </c>
      <c r="E25" s="67" t="s">
        <v>16</v>
      </c>
      <c r="F25" s="74" t="s">
        <v>18</v>
      </c>
      <c r="G25" s="75"/>
      <c r="H25" s="76" t="s">
        <v>62</v>
      </c>
      <c r="I25" s="75"/>
      <c r="J25" s="70" t="s">
        <v>52</v>
      </c>
    </row>
    <row r="26" spans="2:10" ht="19.5" customHeight="1" thickTop="1">
      <c r="B26" s="77"/>
      <c r="C26" s="78" t="s">
        <v>24</v>
      </c>
      <c r="D26" s="79">
        <v>34000</v>
      </c>
      <c r="E26" s="124">
        <v>32000</v>
      </c>
      <c r="F26" s="81">
        <f aca="true" t="shared" si="2" ref="F26:F53">E26-D26</f>
        <v>-2000</v>
      </c>
      <c r="G26" s="75"/>
      <c r="H26" s="82">
        <v>24000</v>
      </c>
      <c r="I26" s="75"/>
      <c r="J26" s="82">
        <f aca="true" t="shared" si="3" ref="J26:J53">H26-E26</f>
        <v>-8000</v>
      </c>
    </row>
    <row r="27" spans="2:10" ht="19.5" customHeight="1">
      <c r="B27" s="77"/>
      <c r="C27" s="125" t="s">
        <v>25</v>
      </c>
      <c r="D27" s="126">
        <v>60000</v>
      </c>
      <c r="E27" s="127">
        <v>36822</v>
      </c>
      <c r="F27" s="128">
        <f t="shared" si="2"/>
        <v>-23178</v>
      </c>
      <c r="G27" s="75"/>
      <c r="H27" s="129">
        <v>55000</v>
      </c>
      <c r="I27" s="75"/>
      <c r="J27" s="129">
        <f t="shared" si="3"/>
        <v>18178</v>
      </c>
    </row>
    <row r="28" spans="2:10" ht="19.5" customHeight="1">
      <c r="B28" s="77"/>
      <c r="C28" s="125" t="s">
        <v>26</v>
      </c>
      <c r="D28" s="126">
        <v>355000</v>
      </c>
      <c r="E28" s="127">
        <v>348357</v>
      </c>
      <c r="F28" s="128">
        <f t="shared" si="2"/>
        <v>-6643</v>
      </c>
      <c r="G28" s="75"/>
      <c r="H28" s="129">
        <v>60000</v>
      </c>
      <c r="I28" s="75"/>
      <c r="J28" s="129">
        <f t="shared" si="3"/>
        <v>-288357</v>
      </c>
    </row>
    <row r="29" spans="2:10" ht="19.5" customHeight="1">
      <c r="B29" s="77"/>
      <c r="C29" s="125" t="s">
        <v>27</v>
      </c>
      <c r="D29" s="126">
        <v>110000</v>
      </c>
      <c r="E29" s="127">
        <v>51450</v>
      </c>
      <c r="F29" s="128">
        <f t="shared" si="2"/>
        <v>-58550</v>
      </c>
      <c r="G29" s="75"/>
      <c r="H29" s="129">
        <v>72000</v>
      </c>
      <c r="I29" s="75"/>
      <c r="J29" s="129">
        <f t="shared" si="3"/>
        <v>20550</v>
      </c>
    </row>
    <row r="30" spans="2:10" ht="19.5" customHeight="1">
      <c r="B30" s="77"/>
      <c r="C30" s="125" t="s">
        <v>28</v>
      </c>
      <c r="D30" s="126">
        <v>220000</v>
      </c>
      <c r="E30" s="127">
        <v>257197</v>
      </c>
      <c r="F30" s="128">
        <f t="shared" si="2"/>
        <v>37197</v>
      </c>
      <c r="G30" s="75"/>
      <c r="H30" s="129">
        <v>285000</v>
      </c>
      <c r="I30" s="75"/>
      <c r="J30" s="129">
        <f t="shared" si="3"/>
        <v>27803</v>
      </c>
    </row>
    <row r="31" spans="2:10" ht="19.5" customHeight="1">
      <c r="B31" s="77"/>
      <c r="C31" s="125" t="s">
        <v>29</v>
      </c>
      <c r="D31" s="126">
        <v>180000</v>
      </c>
      <c r="E31" s="127">
        <v>157014</v>
      </c>
      <c r="F31" s="128">
        <f t="shared" si="2"/>
        <v>-22986</v>
      </c>
      <c r="G31" s="75"/>
      <c r="H31" s="129">
        <v>170000</v>
      </c>
      <c r="I31" s="75"/>
      <c r="J31" s="129">
        <f t="shared" si="3"/>
        <v>12986</v>
      </c>
    </row>
    <row r="32" spans="2:10" ht="19.5" customHeight="1">
      <c r="B32" s="130"/>
      <c r="C32" s="84" t="s">
        <v>30</v>
      </c>
      <c r="D32" s="85">
        <v>5000</v>
      </c>
      <c r="E32" s="131">
        <v>524</v>
      </c>
      <c r="F32" s="87">
        <f t="shared" si="2"/>
        <v>-4476</v>
      </c>
      <c r="G32" s="75"/>
      <c r="H32" s="88">
        <v>3000</v>
      </c>
      <c r="I32" s="75"/>
      <c r="J32" s="88">
        <f t="shared" si="3"/>
        <v>2476</v>
      </c>
    </row>
    <row r="33" spans="2:10" ht="19.5" customHeight="1">
      <c r="B33" s="460" t="s">
        <v>44</v>
      </c>
      <c r="C33" s="461"/>
      <c r="D33" s="89">
        <f>SUM(D26:D32)</f>
        <v>964000</v>
      </c>
      <c r="E33" s="132">
        <f>SUM(E26:E32)</f>
        <v>883364</v>
      </c>
      <c r="F33" s="91">
        <f t="shared" si="2"/>
        <v>-80636</v>
      </c>
      <c r="G33" s="92"/>
      <c r="H33" s="93">
        <f>SUM(H26:H32)</f>
        <v>669000</v>
      </c>
      <c r="I33" s="92"/>
      <c r="J33" s="93">
        <f t="shared" si="3"/>
        <v>-214364</v>
      </c>
    </row>
    <row r="34" spans="2:10" ht="19.5" customHeight="1">
      <c r="B34" s="94"/>
      <c r="C34" s="95" t="s">
        <v>31</v>
      </c>
      <c r="D34" s="79">
        <v>35000</v>
      </c>
      <c r="E34" s="133">
        <v>17300</v>
      </c>
      <c r="F34" s="97">
        <f t="shared" si="2"/>
        <v>-17700</v>
      </c>
      <c r="G34" s="75"/>
      <c r="H34" s="82">
        <v>40000</v>
      </c>
      <c r="I34" s="75"/>
      <c r="J34" s="82">
        <f t="shared" si="3"/>
        <v>22700</v>
      </c>
    </row>
    <row r="35" spans="2:10" ht="19.5" customHeight="1">
      <c r="B35" s="77"/>
      <c r="C35" s="125" t="s">
        <v>32</v>
      </c>
      <c r="D35" s="126">
        <v>200000</v>
      </c>
      <c r="E35" s="127">
        <v>215017</v>
      </c>
      <c r="F35" s="128">
        <f t="shared" si="2"/>
        <v>15017</v>
      </c>
      <c r="G35" s="75"/>
      <c r="H35" s="129">
        <v>240000</v>
      </c>
      <c r="I35" s="75"/>
      <c r="J35" s="129">
        <f t="shared" si="3"/>
        <v>24983</v>
      </c>
    </row>
    <row r="36" spans="2:10" ht="19.5" customHeight="1">
      <c r="B36" s="77"/>
      <c r="C36" s="125" t="s">
        <v>33</v>
      </c>
      <c r="D36" s="126">
        <v>80000</v>
      </c>
      <c r="E36" s="127">
        <v>69644</v>
      </c>
      <c r="F36" s="128">
        <f t="shared" si="2"/>
        <v>-10356</v>
      </c>
      <c r="G36" s="75"/>
      <c r="H36" s="129">
        <v>80000</v>
      </c>
      <c r="I36" s="75"/>
      <c r="J36" s="129">
        <f t="shared" si="3"/>
        <v>10356</v>
      </c>
    </row>
    <row r="37" spans="2:10" ht="19.5" customHeight="1">
      <c r="B37" s="77"/>
      <c r="C37" s="125" t="s">
        <v>34</v>
      </c>
      <c r="D37" s="126">
        <v>50000</v>
      </c>
      <c r="E37" s="127">
        <v>57012</v>
      </c>
      <c r="F37" s="128">
        <f t="shared" si="2"/>
        <v>7012</v>
      </c>
      <c r="G37" s="75"/>
      <c r="H37" s="129">
        <v>65000</v>
      </c>
      <c r="I37" s="75"/>
      <c r="J37" s="129">
        <f t="shared" si="3"/>
        <v>7988</v>
      </c>
    </row>
    <row r="38" spans="2:10" ht="19.5" customHeight="1">
      <c r="B38" s="77"/>
      <c r="C38" s="125" t="s">
        <v>35</v>
      </c>
      <c r="D38" s="126">
        <v>686200</v>
      </c>
      <c r="E38" s="127">
        <v>675200</v>
      </c>
      <c r="F38" s="128">
        <f t="shared" si="2"/>
        <v>-11000</v>
      </c>
      <c r="G38" s="75"/>
      <c r="H38" s="129">
        <f>(1000*4+500*79+100*83)*12</f>
        <v>621600</v>
      </c>
      <c r="I38" s="75"/>
      <c r="J38" s="129">
        <f t="shared" si="3"/>
        <v>-53600</v>
      </c>
    </row>
    <row r="39" spans="2:10" ht="19.5" customHeight="1">
      <c r="B39" s="77"/>
      <c r="C39" s="125" t="s">
        <v>36</v>
      </c>
      <c r="D39" s="126">
        <v>65000</v>
      </c>
      <c r="E39" s="127">
        <v>63389</v>
      </c>
      <c r="F39" s="128">
        <f t="shared" si="2"/>
        <v>-1611</v>
      </c>
      <c r="G39" s="75"/>
      <c r="H39" s="129">
        <v>70000</v>
      </c>
      <c r="I39" s="75"/>
      <c r="J39" s="129">
        <f t="shared" si="3"/>
        <v>6611</v>
      </c>
    </row>
    <row r="40" spans="2:10" ht="19.5" customHeight="1">
      <c r="B40" s="77"/>
      <c r="C40" s="125" t="s">
        <v>37</v>
      </c>
      <c r="D40" s="126">
        <v>110000</v>
      </c>
      <c r="E40" s="127">
        <v>110000</v>
      </c>
      <c r="F40" s="128">
        <f t="shared" si="2"/>
        <v>0</v>
      </c>
      <c r="G40" s="75"/>
      <c r="H40" s="129">
        <v>0</v>
      </c>
      <c r="I40" s="75"/>
      <c r="J40" s="129">
        <f t="shared" si="3"/>
        <v>-110000</v>
      </c>
    </row>
    <row r="41" spans="2:10" ht="19.5" customHeight="1">
      <c r="B41" s="77"/>
      <c r="C41" s="125" t="s">
        <v>38</v>
      </c>
      <c r="D41" s="126">
        <v>6000</v>
      </c>
      <c r="E41" s="127">
        <v>8473</v>
      </c>
      <c r="F41" s="128">
        <f t="shared" si="2"/>
        <v>2473</v>
      </c>
      <c r="G41" s="75"/>
      <c r="H41" s="129">
        <v>18000</v>
      </c>
      <c r="I41" s="75"/>
      <c r="J41" s="129">
        <f t="shared" si="3"/>
        <v>9527</v>
      </c>
    </row>
    <row r="42" spans="2:10" ht="19.5" customHeight="1">
      <c r="B42" s="77"/>
      <c r="C42" s="125" t="s">
        <v>39</v>
      </c>
      <c r="D42" s="126">
        <v>65000</v>
      </c>
      <c r="E42" s="127">
        <v>44816</v>
      </c>
      <c r="F42" s="128">
        <f t="shared" si="2"/>
        <v>-20184</v>
      </c>
      <c r="G42" s="75"/>
      <c r="H42" s="129">
        <v>65000</v>
      </c>
      <c r="I42" s="75"/>
      <c r="J42" s="129">
        <f t="shared" si="3"/>
        <v>20184</v>
      </c>
    </row>
    <row r="43" spans="2:10" ht="19.5" customHeight="1">
      <c r="B43" s="77"/>
      <c r="C43" s="125" t="s">
        <v>40</v>
      </c>
      <c r="D43" s="126">
        <v>10000</v>
      </c>
      <c r="E43" s="127">
        <v>0</v>
      </c>
      <c r="F43" s="128">
        <f t="shared" si="2"/>
        <v>-10000</v>
      </c>
      <c r="G43" s="75"/>
      <c r="H43" s="129">
        <v>10000</v>
      </c>
      <c r="I43" s="75"/>
      <c r="J43" s="129">
        <f t="shared" si="3"/>
        <v>10000</v>
      </c>
    </row>
    <row r="44" spans="2:10" ht="19.5" customHeight="1">
      <c r="B44" s="77"/>
      <c r="C44" s="125" t="s">
        <v>41</v>
      </c>
      <c r="D44" s="126">
        <v>20000</v>
      </c>
      <c r="E44" s="127">
        <v>40000</v>
      </c>
      <c r="F44" s="128">
        <f t="shared" si="2"/>
        <v>20000</v>
      </c>
      <c r="G44" s="75"/>
      <c r="H44" s="129">
        <v>20000</v>
      </c>
      <c r="I44" s="75"/>
      <c r="J44" s="129">
        <f t="shared" si="3"/>
        <v>-20000</v>
      </c>
    </row>
    <row r="45" spans="2:10" ht="19.5" customHeight="1">
      <c r="B45" s="77"/>
      <c r="C45" s="125" t="s">
        <v>42</v>
      </c>
      <c r="D45" s="126">
        <v>9000</v>
      </c>
      <c r="E45" s="127">
        <v>14185</v>
      </c>
      <c r="F45" s="128">
        <f t="shared" si="2"/>
        <v>5185</v>
      </c>
      <c r="G45" s="75"/>
      <c r="H45" s="129">
        <v>15000</v>
      </c>
      <c r="I45" s="75"/>
      <c r="J45" s="129">
        <f t="shared" si="3"/>
        <v>815</v>
      </c>
    </row>
    <row r="46" spans="2:10" ht="19.5" customHeight="1">
      <c r="B46" s="130"/>
      <c r="C46" s="84" t="s">
        <v>43</v>
      </c>
      <c r="D46" s="85">
        <v>5720</v>
      </c>
      <c r="E46" s="131">
        <v>0</v>
      </c>
      <c r="F46" s="87">
        <f t="shared" si="2"/>
        <v>-5720</v>
      </c>
      <c r="G46" s="75"/>
      <c r="H46" s="88">
        <v>1936</v>
      </c>
      <c r="I46" s="75"/>
      <c r="J46" s="88">
        <f t="shared" si="3"/>
        <v>1936</v>
      </c>
    </row>
    <row r="47" spans="2:10" ht="19.5" customHeight="1">
      <c r="B47" s="460" t="s">
        <v>45</v>
      </c>
      <c r="C47" s="461"/>
      <c r="D47" s="89">
        <f>SUM(D34:D46)</f>
        <v>1341920</v>
      </c>
      <c r="E47" s="132">
        <f>SUM(E34:E46)</f>
        <v>1315036</v>
      </c>
      <c r="F47" s="91">
        <f t="shared" si="2"/>
        <v>-26884</v>
      </c>
      <c r="G47" s="92"/>
      <c r="H47" s="93">
        <f>SUM(H34:H46)</f>
        <v>1246536</v>
      </c>
      <c r="I47" s="92"/>
      <c r="J47" s="93">
        <f t="shared" si="3"/>
        <v>-68500</v>
      </c>
    </row>
    <row r="48" spans="2:10" ht="19.5" customHeight="1">
      <c r="B48" s="94"/>
      <c r="C48" s="95" t="s">
        <v>6</v>
      </c>
      <c r="D48" s="79">
        <f>D21-D33-D47</f>
        <v>1450000</v>
      </c>
      <c r="E48" s="133">
        <f>E21-E33-E47</f>
        <v>1357936</v>
      </c>
      <c r="F48" s="97">
        <f t="shared" si="2"/>
        <v>-92064</v>
      </c>
      <c r="G48" s="75"/>
      <c r="H48" s="82">
        <f>H21-H33-H47</f>
        <v>1600000</v>
      </c>
      <c r="I48" s="75"/>
      <c r="J48" s="82">
        <f t="shared" si="3"/>
        <v>242064</v>
      </c>
    </row>
    <row r="49" spans="2:10" ht="19.5" customHeight="1">
      <c r="B49" s="130"/>
      <c r="C49" s="84" t="s">
        <v>7</v>
      </c>
      <c r="D49" s="85">
        <v>0</v>
      </c>
      <c r="E49" s="131">
        <v>72000</v>
      </c>
      <c r="F49" s="87">
        <f t="shared" si="2"/>
        <v>72000</v>
      </c>
      <c r="G49" s="75"/>
      <c r="H49" s="88">
        <v>0</v>
      </c>
      <c r="I49" s="75"/>
      <c r="J49" s="88">
        <f t="shared" si="3"/>
        <v>-72000</v>
      </c>
    </row>
    <row r="50" spans="2:10" ht="19.5" customHeight="1" thickBot="1">
      <c r="B50" s="466" t="s">
        <v>46</v>
      </c>
      <c r="C50" s="467"/>
      <c r="D50" s="134">
        <f>SUM(D48:D49)</f>
        <v>1450000</v>
      </c>
      <c r="E50" s="135">
        <f>SUM(E48:E49)</f>
        <v>1429936</v>
      </c>
      <c r="F50" s="100">
        <f t="shared" si="2"/>
        <v>-20064</v>
      </c>
      <c r="G50" s="92"/>
      <c r="H50" s="136">
        <f>SUM(H48:H49)</f>
        <v>1600000</v>
      </c>
      <c r="I50" s="92"/>
      <c r="J50" s="136">
        <f t="shared" si="3"/>
        <v>170064</v>
      </c>
    </row>
    <row r="51" spans="2:10" ht="19.5" customHeight="1" thickBot="1" thickTop="1">
      <c r="B51" s="464" t="s">
        <v>47</v>
      </c>
      <c r="C51" s="465"/>
      <c r="D51" s="137">
        <f>SUM(D33,D47,D50)</f>
        <v>3755920</v>
      </c>
      <c r="E51" s="119">
        <f>SUM(E33,E47,E48)</f>
        <v>3556336</v>
      </c>
      <c r="F51" s="121">
        <f t="shared" si="2"/>
        <v>-199584</v>
      </c>
      <c r="G51" s="92"/>
      <c r="H51" s="138">
        <f>SUM(H33,H47,H50)</f>
        <v>3515536</v>
      </c>
      <c r="I51" s="92"/>
      <c r="J51" s="138">
        <f t="shared" si="3"/>
        <v>-40800</v>
      </c>
    </row>
    <row r="52" spans="4:10" ht="19.5" customHeight="1" thickBot="1">
      <c r="D52" s="75"/>
      <c r="E52" s="139"/>
      <c r="F52" s="75"/>
      <c r="G52" s="75"/>
      <c r="H52" s="75"/>
      <c r="I52" s="75"/>
      <c r="J52" s="75"/>
    </row>
    <row r="53" spans="2:10" ht="19.5" customHeight="1" thickBot="1">
      <c r="B53" s="469" t="s">
        <v>48</v>
      </c>
      <c r="C53" s="470"/>
      <c r="D53" s="140">
        <f>D50-D19</f>
        <v>-51720</v>
      </c>
      <c r="E53" s="141">
        <f>E50-E19</f>
        <v>-71784</v>
      </c>
      <c r="F53" s="142">
        <f t="shared" si="2"/>
        <v>-20064</v>
      </c>
      <c r="G53" s="106"/>
      <c r="H53" s="143">
        <f>H50-H19</f>
        <v>170064</v>
      </c>
      <c r="I53" s="75"/>
      <c r="J53" s="143">
        <f t="shared" si="3"/>
        <v>241848</v>
      </c>
    </row>
    <row r="54" ht="12.75">
      <c r="E54" s="144"/>
    </row>
    <row r="55" ht="12.75">
      <c r="D55" s="145"/>
    </row>
  </sheetData>
  <sheetProtection/>
  <mergeCells count="19">
    <mergeCell ref="B1:H1"/>
    <mergeCell ref="B53:C53"/>
    <mergeCell ref="B4:B5"/>
    <mergeCell ref="B23:B24"/>
    <mergeCell ref="B13:C13"/>
    <mergeCell ref="B33:C33"/>
    <mergeCell ref="B47:C47"/>
    <mergeCell ref="B50:C50"/>
    <mergeCell ref="B51:C51"/>
    <mergeCell ref="D3:F3"/>
    <mergeCell ref="D4:F4"/>
    <mergeCell ref="D5:F5"/>
    <mergeCell ref="B25:C25"/>
    <mergeCell ref="B19:C19"/>
    <mergeCell ref="B20:C20"/>
    <mergeCell ref="B21:C21"/>
    <mergeCell ref="B6:C6"/>
    <mergeCell ref="B9:C9"/>
    <mergeCell ref="B12:C12"/>
  </mergeCells>
  <printOptions horizontalCentered="1" verticalCentered="1"/>
  <pageMargins left="0.3937007874015748" right="0.3937007874015748" top="0.3937007874015748" bottom="0.3937007874015748" header="0.31496062992125984" footer="0.5118110236220472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7"/>
  <sheetViews>
    <sheetView showGridLines="0" view="pageBreakPreview" zoomScale="75" zoomScaleNormal="70" zoomScaleSheetLayoutView="75" zoomScalePageLayoutView="0" workbookViewId="0" topLeftCell="B10">
      <selection activeCell="N49" sqref="N49"/>
    </sheetView>
  </sheetViews>
  <sheetFormatPr defaultColWidth="9.00390625" defaultRowHeight="13.5"/>
  <cols>
    <col min="1" max="1" width="8.25390625" style="69" hidden="1" customWidth="1"/>
    <col min="2" max="2" width="9.00390625" style="69" customWidth="1"/>
    <col min="3" max="3" width="28.375" style="69" customWidth="1"/>
    <col min="4" max="4" width="17.50390625" style="69" customWidth="1"/>
    <col min="5" max="5" width="15.50390625" style="69" customWidth="1"/>
    <col min="6" max="6" width="14.50390625" style="69" customWidth="1"/>
    <col min="7" max="7" width="3.625" style="69" customWidth="1"/>
    <col min="8" max="8" width="17.375" style="69" customWidth="1"/>
    <col min="9" max="9" width="3.50390625" style="69" customWidth="1"/>
    <col min="10" max="10" width="16.375" style="69" customWidth="1"/>
    <col min="11" max="11" width="9.00390625" style="69" customWidth="1"/>
    <col min="12" max="12" width="0" style="69" hidden="1" customWidth="1"/>
    <col min="13" max="13" width="9.00390625" style="69" customWidth="1"/>
    <col min="14" max="14" width="37.625" style="69" customWidth="1"/>
    <col min="15" max="15" width="31.625" style="69" customWidth="1"/>
    <col min="16" max="16" width="16.75390625" style="69" customWidth="1"/>
    <col min="17" max="17" width="26.375" style="69" customWidth="1"/>
    <col min="18" max="18" width="11.50390625" style="69" customWidth="1"/>
    <col min="19" max="16384" width="9.00390625" style="69" customWidth="1"/>
  </cols>
  <sheetData>
    <row r="1" spans="2:17" ht="23.25">
      <c r="B1" s="486" t="s">
        <v>69</v>
      </c>
      <c r="C1" s="486"/>
      <c r="D1" s="486"/>
      <c r="E1" s="486"/>
      <c r="F1" s="486"/>
      <c r="G1" s="486"/>
      <c r="H1" s="486"/>
      <c r="I1" s="486"/>
      <c r="J1" s="486"/>
      <c r="N1" s="496" t="s">
        <v>90</v>
      </c>
      <c r="O1" s="496"/>
      <c r="P1" s="496"/>
      <c r="Q1" s="496"/>
    </row>
    <row r="2" spans="2:11" ht="33.75" customHeight="1" thickBot="1"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2:17" ht="19.5" customHeight="1">
      <c r="B3" s="148"/>
      <c r="C3" s="148"/>
      <c r="D3" s="533" t="s">
        <v>63</v>
      </c>
      <c r="E3" s="534"/>
      <c r="F3" s="535"/>
      <c r="G3" s="148"/>
      <c r="H3" s="149" t="s">
        <v>66</v>
      </c>
      <c r="I3" s="148"/>
      <c r="J3" s="148"/>
      <c r="K3" s="148"/>
      <c r="N3" s="249" t="s">
        <v>49</v>
      </c>
      <c r="O3" s="148"/>
      <c r="P3" s="148"/>
      <c r="Q3" s="148"/>
    </row>
    <row r="4" spans="2:18" ht="19.5" customHeight="1">
      <c r="B4" s="524" t="s">
        <v>49</v>
      </c>
      <c r="C4" s="148"/>
      <c r="D4" s="518" t="s">
        <v>64</v>
      </c>
      <c r="E4" s="519"/>
      <c r="F4" s="520"/>
      <c r="G4" s="148"/>
      <c r="H4" s="150" t="s">
        <v>67</v>
      </c>
      <c r="I4" s="148"/>
      <c r="J4" s="148"/>
      <c r="K4" s="148"/>
      <c r="N4" s="508" t="s">
        <v>8</v>
      </c>
      <c r="O4" s="509"/>
      <c r="P4" s="151" t="s">
        <v>95</v>
      </c>
      <c r="Q4" s="498" t="s">
        <v>96</v>
      </c>
      <c r="R4" s="499"/>
    </row>
    <row r="5" spans="2:18" ht="19.5" customHeight="1" thickBot="1">
      <c r="B5" s="525"/>
      <c r="C5" s="148"/>
      <c r="D5" s="521" t="s">
        <v>65</v>
      </c>
      <c r="E5" s="522"/>
      <c r="F5" s="523"/>
      <c r="G5" s="148"/>
      <c r="H5" s="152" t="s">
        <v>68</v>
      </c>
      <c r="I5" s="148"/>
      <c r="J5" s="148"/>
      <c r="K5" s="148"/>
      <c r="N5" s="510" t="s">
        <v>74</v>
      </c>
      <c r="O5" s="511"/>
      <c r="P5" s="250"/>
      <c r="Q5" s="500">
        <v>90000</v>
      </c>
      <c r="R5" s="501"/>
    </row>
    <row r="6" spans="2:18" ht="19.5" customHeight="1" thickBot="1">
      <c r="B6" s="531" t="s">
        <v>8</v>
      </c>
      <c r="C6" s="532"/>
      <c r="D6" s="153" t="s">
        <v>17</v>
      </c>
      <c r="E6" s="154" t="s">
        <v>16</v>
      </c>
      <c r="F6" s="155" t="s">
        <v>18</v>
      </c>
      <c r="G6" s="148"/>
      <c r="H6" s="156" t="s">
        <v>66</v>
      </c>
      <c r="I6" s="148"/>
      <c r="J6" s="156" t="s">
        <v>52</v>
      </c>
      <c r="K6" s="148"/>
      <c r="N6" s="512" t="s">
        <v>94</v>
      </c>
      <c r="O6" s="513"/>
      <c r="P6" s="251"/>
      <c r="Q6" s="502">
        <v>130000</v>
      </c>
      <c r="R6" s="503"/>
    </row>
    <row r="7" spans="2:18" ht="19.5" customHeight="1" thickBot="1" thickTop="1">
      <c r="B7" s="157"/>
      <c r="C7" s="158" t="s">
        <v>0</v>
      </c>
      <c r="D7" s="159">
        <f>1300*12*83</f>
        <v>1294800</v>
      </c>
      <c r="E7" s="160">
        <v>1292200</v>
      </c>
      <c r="F7" s="161">
        <f aca="true" t="shared" si="0" ref="F7:F20">E7-D7</f>
        <v>-2600</v>
      </c>
      <c r="G7" s="162"/>
      <c r="H7" s="159">
        <f>1300*12*85+1300*10*10+1300*9*8</f>
        <v>1549600</v>
      </c>
      <c r="I7" s="162"/>
      <c r="J7" s="159">
        <f aca="true" t="shared" si="1" ref="J7:J20">H7-E7</f>
        <v>257400</v>
      </c>
      <c r="K7" s="148"/>
      <c r="N7" s="514" t="s">
        <v>91</v>
      </c>
      <c r="O7" s="515"/>
      <c r="P7" s="253"/>
      <c r="Q7" s="504">
        <v>974895</v>
      </c>
      <c r="R7" s="505"/>
    </row>
    <row r="8" spans="2:18" ht="19.5" customHeight="1" thickTop="1">
      <c r="B8" s="163"/>
      <c r="C8" s="164" t="s">
        <v>1</v>
      </c>
      <c r="D8" s="165">
        <f>24000*32</f>
        <v>768000</v>
      </c>
      <c r="E8" s="166">
        <v>648000</v>
      </c>
      <c r="F8" s="167">
        <f t="shared" si="0"/>
        <v>-120000</v>
      </c>
      <c r="G8" s="162"/>
      <c r="H8" s="165">
        <f>24000*33</f>
        <v>792000</v>
      </c>
      <c r="I8" s="162"/>
      <c r="J8" s="165">
        <f t="shared" si="1"/>
        <v>144000</v>
      </c>
      <c r="K8" s="148"/>
      <c r="N8" s="516" t="s">
        <v>75</v>
      </c>
      <c r="O8" s="517"/>
      <c r="P8" s="254"/>
      <c r="Q8" s="476">
        <f>SUM(Q5:Q7)</f>
        <v>1194895</v>
      </c>
      <c r="R8" s="477"/>
    </row>
    <row r="9" spans="2:17" ht="19.5" customHeight="1">
      <c r="B9" s="526" t="s">
        <v>9</v>
      </c>
      <c r="C9" s="527"/>
      <c r="D9" s="168">
        <f>SUM(D7:D8)</f>
        <v>2062800</v>
      </c>
      <c r="E9" s="169">
        <f>SUM(E7:E8)</f>
        <v>1940200</v>
      </c>
      <c r="F9" s="170">
        <f t="shared" si="0"/>
        <v>-122600</v>
      </c>
      <c r="G9" s="171"/>
      <c r="H9" s="168">
        <f>SUM(H7:H8)</f>
        <v>2341600</v>
      </c>
      <c r="I9" s="171"/>
      <c r="J9" s="168">
        <f t="shared" si="1"/>
        <v>401400</v>
      </c>
      <c r="K9" s="148"/>
      <c r="Q9" s="145"/>
    </row>
    <row r="10" spans="2:17" ht="19.5" customHeight="1">
      <c r="B10" s="172"/>
      <c r="C10" s="173" t="s">
        <v>2</v>
      </c>
      <c r="D10" s="159">
        <f>7500*3</f>
        <v>22500</v>
      </c>
      <c r="E10" s="174">
        <v>60000</v>
      </c>
      <c r="F10" s="175">
        <f t="shared" si="0"/>
        <v>37500</v>
      </c>
      <c r="G10" s="162"/>
      <c r="H10" s="159">
        <f>7500*8</f>
        <v>60000</v>
      </c>
      <c r="I10" s="162"/>
      <c r="J10" s="159">
        <f t="shared" si="1"/>
        <v>0</v>
      </c>
      <c r="K10" s="148"/>
      <c r="N10" s="249" t="s">
        <v>50</v>
      </c>
      <c r="Q10" s="145"/>
    </row>
    <row r="11" spans="2:18" ht="19.5" customHeight="1">
      <c r="B11" s="163"/>
      <c r="C11" s="164" t="s">
        <v>3</v>
      </c>
      <c r="D11" s="165">
        <v>0</v>
      </c>
      <c r="E11" s="166">
        <v>0</v>
      </c>
      <c r="F11" s="167">
        <f t="shared" si="0"/>
        <v>0</v>
      </c>
      <c r="G11" s="162"/>
      <c r="H11" s="165">
        <v>120000</v>
      </c>
      <c r="I11" s="162"/>
      <c r="J11" s="165">
        <f t="shared" si="1"/>
        <v>120000</v>
      </c>
      <c r="K11" s="148"/>
      <c r="N11" s="508" t="s">
        <v>8</v>
      </c>
      <c r="O11" s="509"/>
      <c r="P11" s="151" t="s">
        <v>95</v>
      </c>
      <c r="Q11" s="506" t="s">
        <v>96</v>
      </c>
      <c r="R11" s="507"/>
    </row>
    <row r="12" spans="2:18" ht="19.5" customHeight="1">
      <c r="B12" s="526" t="s">
        <v>10</v>
      </c>
      <c r="C12" s="527"/>
      <c r="D12" s="176">
        <f>SUM(D10:D11)</f>
        <v>22500</v>
      </c>
      <c r="E12" s="177">
        <f>SUM(E10:E11)</f>
        <v>60000</v>
      </c>
      <c r="F12" s="178">
        <f t="shared" si="0"/>
        <v>37500</v>
      </c>
      <c r="G12" s="171"/>
      <c r="H12" s="176">
        <f>SUM(H10:H11)</f>
        <v>180000</v>
      </c>
      <c r="I12" s="171"/>
      <c r="J12" s="176">
        <f t="shared" si="1"/>
        <v>120000</v>
      </c>
      <c r="K12" s="148"/>
      <c r="N12" s="255" t="s">
        <v>97</v>
      </c>
      <c r="O12" s="258"/>
      <c r="P12" s="252"/>
      <c r="Q12" s="500">
        <v>783800</v>
      </c>
      <c r="R12" s="501"/>
    </row>
    <row r="13" spans="2:18" ht="19.5" customHeight="1">
      <c r="B13" s="526" t="s">
        <v>11</v>
      </c>
      <c r="C13" s="527"/>
      <c r="D13" s="168">
        <v>0</v>
      </c>
      <c r="E13" s="169">
        <v>140000</v>
      </c>
      <c r="F13" s="170">
        <f t="shared" si="0"/>
        <v>140000</v>
      </c>
      <c r="G13" s="171"/>
      <c r="H13" s="168">
        <v>0</v>
      </c>
      <c r="I13" s="171"/>
      <c r="J13" s="168">
        <f t="shared" si="1"/>
        <v>-140000</v>
      </c>
      <c r="K13" s="148"/>
      <c r="N13" s="256" t="s">
        <v>76</v>
      </c>
      <c r="O13" s="259"/>
      <c r="P13" s="251"/>
      <c r="Q13" s="502">
        <v>420000</v>
      </c>
      <c r="R13" s="503"/>
    </row>
    <row r="14" spans="2:18" ht="19.5" customHeight="1">
      <c r="B14" s="157"/>
      <c r="C14" s="181" t="s">
        <v>4</v>
      </c>
      <c r="D14" s="182">
        <v>300</v>
      </c>
      <c r="E14" s="183">
        <v>211</v>
      </c>
      <c r="F14" s="184">
        <f t="shared" si="0"/>
        <v>-89</v>
      </c>
      <c r="G14" s="162"/>
      <c r="H14" s="182">
        <v>200</v>
      </c>
      <c r="I14" s="162"/>
      <c r="J14" s="182">
        <f t="shared" si="1"/>
        <v>-11</v>
      </c>
      <c r="K14" s="148"/>
      <c r="N14" s="256" t="s">
        <v>77</v>
      </c>
      <c r="O14" s="259"/>
      <c r="P14" s="251"/>
      <c r="Q14" s="502">
        <v>9240</v>
      </c>
      <c r="R14" s="503"/>
    </row>
    <row r="15" spans="2:18" ht="19.5" customHeight="1">
      <c r="B15" s="185"/>
      <c r="C15" s="186" t="s">
        <v>5</v>
      </c>
      <c r="D15" s="187">
        <v>0</v>
      </c>
      <c r="E15" s="166">
        <v>0</v>
      </c>
      <c r="F15" s="167">
        <f t="shared" si="0"/>
        <v>0</v>
      </c>
      <c r="G15" s="162"/>
      <c r="H15" s="187">
        <v>0</v>
      </c>
      <c r="I15" s="162"/>
      <c r="J15" s="187">
        <f t="shared" si="1"/>
        <v>0</v>
      </c>
      <c r="K15" s="148"/>
      <c r="N15" s="256" t="s">
        <v>98</v>
      </c>
      <c r="O15" s="259"/>
      <c r="P15" s="251"/>
      <c r="Q15" s="502">
        <v>367000</v>
      </c>
      <c r="R15" s="503"/>
    </row>
    <row r="16" spans="2:18" ht="19.5" customHeight="1">
      <c r="B16" s="188" t="s">
        <v>12</v>
      </c>
      <c r="C16" s="189"/>
      <c r="D16" s="168">
        <f>SUM(D14:D15)</f>
        <v>300</v>
      </c>
      <c r="E16" s="169">
        <f>SUM(E14:E15)</f>
        <v>211</v>
      </c>
      <c r="F16" s="170">
        <f t="shared" si="0"/>
        <v>-89</v>
      </c>
      <c r="G16" s="171"/>
      <c r="H16" s="168">
        <f>SUM(H14:H15)</f>
        <v>200</v>
      </c>
      <c r="I16" s="171"/>
      <c r="J16" s="168">
        <f t="shared" si="1"/>
        <v>-11</v>
      </c>
      <c r="K16" s="148"/>
      <c r="N16" s="256" t="s">
        <v>78</v>
      </c>
      <c r="O16" s="259"/>
      <c r="P16" s="251">
        <v>300</v>
      </c>
      <c r="Q16" s="502">
        <v>450000</v>
      </c>
      <c r="R16" s="503"/>
    </row>
    <row r="17" spans="2:18" ht="19.5" customHeight="1">
      <c r="B17" s="157"/>
      <c r="C17" s="190" t="s">
        <v>6</v>
      </c>
      <c r="D17" s="159">
        <v>1357936</v>
      </c>
      <c r="E17" s="159">
        <v>1357936</v>
      </c>
      <c r="F17" s="184">
        <f t="shared" si="0"/>
        <v>0</v>
      </c>
      <c r="G17" s="162"/>
      <c r="H17" s="159">
        <f>E49</f>
        <v>1413509</v>
      </c>
      <c r="I17" s="162"/>
      <c r="J17" s="159">
        <f t="shared" si="1"/>
        <v>55573</v>
      </c>
      <c r="K17" s="148"/>
      <c r="N17" s="256" t="s">
        <v>79</v>
      </c>
      <c r="O17" s="259"/>
      <c r="P17" s="251"/>
      <c r="Q17" s="502">
        <v>120000</v>
      </c>
      <c r="R17" s="503"/>
    </row>
    <row r="18" spans="2:18" ht="19.5" customHeight="1" thickBot="1">
      <c r="B18" s="163"/>
      <c r="C18" s="164" t="s">
        <v>7</v>
      </c>
      <c r="D18" s="165">
        <v>72000</v>
      </c>
      <c r="E18" s="166">
        <v>36000</v>
      </c>
      <c r="F18" s="167">
        <f t="shared" si="0"/>
        <v>-36000</v>
      </c>
      <c r="G18" s="162"/>
      <c r="H18" s="165">
        <v>72000</v>
      </c>
      <c r="I18" s="162"/>
      <c r="J18" s="165">
        <f t="shared" si="1"/>
        <v>36000</v>
      </c>
      <c r="K18" s="148"/>
      <c r="N18" s="257" t="s">
        <v>80</v>
      </c>
      <c r="O18" s="260"/>
      <c r="P18" s="253"/>
      <c r="Q18" s="504">
        <v>30000</v>
      </c>
      <c r="R18" s="505"/>
    </row>
    <row r="19" spans="2:18" ht="19.5" customHeight="1" thickBot="1" thickTop="1">
      <c r="B19" s="536" t="s">
        <v>13</v>
      </c>
      <c r="C19" s="537"/>
      <c r="D19" s="168">
        <v>1429936</v>
      </c>
      <c r="E19" s="177">
        <v>1429936</v>
      </c>
      <c r="F19" s="170">
        <f t="shared" si="0"/>
        <v>0</v>
      </c>
      <c r="G19" s="171"/>
      <c r="H19" s="168">
        <f>SUM(H17:H18)</f>
        <v>1485509</v>
      </c>
      <c r="I19" s="171"/>
      <c r="J19" s="168">
        <f t="shared" si="1"/>
        <v>55573</v>
      </c>
      <c r="K19" s="148"/>
      <c r="N19" s="516" t="s">
        <v>81</v>
      </c>
      <c r="O19" s="517"/>
      <c r="P19" s="254"/>
      <c r="Q19" s="476">
        <f>SUM(Q12:Q18)</f>
        <v>2180040</v>
      </c>
      <c r="R19" s="477"/>
    </row>
    <row r="20" spans="2:17" ht="19.5" customHeight="1" thickBot="1" thickTop="1">
      <c r="B20" s="538" t="s">
        <v>15</v>
      </c>
      <c r="C20" s="539"/>
      <c r="D20" s="191">
        <f>SUM(D9,D12,D13,D16,D19)</f>
        <v>3515536</v>
      </c>
      <c r="E20" s="192">
        <f>SUM(E9,E12,E13,E16,E19)</f>
        <v>3570347</v>
      </c>
      <c r="F20" s="193">
        <f t="shared" si="0"/>
        <v>54811</v>
      </c>
      <c r="G20" s="171"/>
      <c r="H20" s="191">
        <f>SUM(H9,H12,H13,H16,H19)</f>
        <v>4007309</v>
      </c>
      <c r="I20" s="171"/>
      <c r="J20" s="191">
        <f t="shared" si="1"/>
        <v>436962</v>
      </c>
      <c r="K20" s="148"/>
      <c r="Q20" s="145"/>
    </row>
    <row r="21" spans="11:18" ht="19.5" customHeight="1">
      <c r="K21" s="148"/>
      <c r="N21" s="494" t="s">
        <v>72</v>
      </c>
      <c r="O21" s="495"/>
      <c r="P21" s="248"/>
      <c r="Q21" s="478">
        <f>Q19-Q8</f>
        <v>985145</v>
      </c>
      <c r="R21" s="479"/>
    </row>
    <row r="22" spans="2:11" ht="19.5" customHeight="1">
      <c r="B22" s="147"/>
      <c r="K22" s="148"/>
    </row>
    <row r="23" spans="2:11" ht="19.5" customHeight="1">
      <c r="B23" s="528" t="s">
        <v>50</v>
      </c>
      <c r="C23" s="148"/>
      <c r="D23" s="162"/>
      <c r="E23" s="162"/>
      <c r="F23" s="162"/>
      <c r="G23" s="162"/>
      <c r="H23" s="162"/>
      <c r="I23" s="162"/>
      <c r="J23" s="162"/>
      <c r="K23" s="148"/>
    </row>
    <row r="24" spans="2:18" ht="19.5" customHeight="1" thickBot="1">
      <c r="B24" s="525"/>
      <c r="C24" s="148"/>
      <c r="D24" s="162"/>
      <c r="E24" s="162"/>
      <c r="F24" s="162"/>
      <c r="G24" s="162"/>
      <c r="H24" s="162"/>
      <c r="I24" s="162"/>
      <c r="J24" s="162"/>
      <c r="K24" s="148"/>
      <c r="N24" s="261"/>
      <c r="O24" s="261"/>
      <c r="P24" s="261"/>
      <c r="Q24" s="261"/>
      <c r="R24" s="261"/>
    </row>
    <row r="25" spans="2:11" ht="19.5" customHeight="1" thickBot="1">
      <c r="B25" s="531" t="s">
        <v>8</v>
      </c>
      <c r="C25" s="532"/>
      <c r="D25" s="194" t="s">
        <v>62</v>
      </c>
      <c r="E25" s="154" t="s">
        <v>16</v>
      </c>
      <c r="F25" s="195" t="s">
        <v>18</v>
      </c>
      <c r="G25" s="162"/>
      <c r="H25" s="194" t="s">
        <v>88</v>
      </c>
      <c r="I25" s="162"/>
      <c r="J25" s="156" t="s">
        <v>52</v>
      </c>
      <c r="K25" s="148"/>
    </row>
    <row r="26" spans="2:11" ht="19.5" customHeight="1" thickTop="1">
      <c r="B26" s="157"/>
      <c r="C26" s="158" t="s">
        <v>24</v>
      </c>
      <c r="D26" s="159">
        <v>24000</v>
      </c>
      <c r="E26" s="196">
        <v>19000</v>
      </c>
      <c r="F26" s="161">
        <f aca="true" t="shared" si="2" ref="F26:F35">E26-D26</f>
        <v>-5000</v>
      </c>
      <c r="G26" s="162"/>
      <c r="H26" s="159">
        <v>24000</v>
      </c>
      <c r="I26" s="162"/>
      <c r="J26" s="159">
        <f aca="true" t="shared" si="3" ref="J26:J35">H26-E26</f>
        <v>5000</v>
      </c>
      <c r="K26" s="148"/>
    </row>
    <row r="27" spans="2:11" ht="19.5" customHeight="1">
      <c r="B27" s="157"/>
      <c r="C27" s="197" t="s">
        <v>25</v>
      </c>
      <c r="D27" s="198">
        <v>55000</v>
      </c>
      <c r="E27" s="199">
        <v>46180</v>
      </c>
      <c r="F27" s="200">
        <f t="shared" si="2"/>
        <v>-8820</v>
      </c>
      <c r="G27" s="162"/>
      <c r="H27" s="198">
        <v>55000</v>
      </c>
      <c r="I27" s="162"/>
      <c r="J27" s="198">
        <f t="shared" si="3"/>
        <v>8820</v>
      </c>
      <c r="K27" s="148"/>
    </row>
    <row r="28" spans="2:17" ht="19.5" customHeight="1">
      <c r="B28" s="157"/>
      <c r="C28" s="197" t="s">
        <v>26</v>
      </c>
      <c r="D28" s="198">
        <v>60000</v>
      </c>
      <c r="E28" s="199">
        <v>86184</v>
      </c>
      <c r="F28" s="200">
        <f t="shared" si="2"/>
        <v>26184</v>
      </c>
      <c r="G28" s="162"/>
      <c r="H28" s="198">
        <v>100000</v>
      </c>
      <c r="I28" s="162"/>
      <c r="J28" s="198">
        <f t="shared" si="3"/>
        <v>13816</v>
      </c>
      <c r="K28" s="148"/>
      <c r="N28" s="486" t="s">
        <v>99</v>
      </c>
      <c r="O28" s="486"/>
      <c r="P28" s="486"/>
      <c r="Q28" s="486"/>
    </row>
    <row r="29" spans="2:17" ht="20.25" customHeight="1">
      <c r="B29" s="157"/>
      <c r="C29" s="197" t="s">
        <v>27</v>
      </c>
      <c r="D29" s="198">
        <v>72000</v>
      </c>
      <c r="E29" s="199">
        <v>52880</v>
      </c>
      <c r="F29" s="200">
        <f t="shared" si="2"/>
        <v>-19120</v>
      </c>
      <c r="G29" s="162"/>
      <c r="H29" s="198">
        <v>50000</v>
      </c>
      <c r="I29" s="162"/>
      <c r="J29" s="198">
        <f t="shared" si="3"/>
        <v>-2880</v>
      </c>
      <c r="K29" s="148"/>
      <c r="N29" s="486"/>
      <c r="O29" s="486"/>
      <c r="P29" s="486"/>
      <c r="Q29" s="486"/>
    </row>
    <row r="30" spans="2:11" ht="20.25" customHeight="1">
      <c r="B30" s="157"/>
      <c r="C30" s="197" t="s">
        <v>28</v>
      </c>
      <c r="D30" s="198">
        <v>285000</v>
      </c>
      <c r="E30" s="199">
        <v>288957</v>
      </c>
      <c r="F30" s="200">
        <f t="shared" si="2"/>
        <v>3957</v>
      </c>
      <c r="G30" s="162"/>
      <c r="H30" s="198">
        <v>300000</v>
      </c>
      <c r="I30" s="162"/>
      <c r="J30" s="198">
        <f t="shared" si="3"/>
        <v>11043</v>
      </c>
      <c r="K30" s="148"/>
    </row>
    <row r="31" spans="2:18" ht="20.25" customHeight="1">
      <c r="B31" s="157"/>
      <c r="C31" s="197" t="s">
        <v>29</v>
      </c>
      <c r="D31" s="198">
        <v>170000</v>
      </c>
      <c r="E31" s="199">
        <v>262457</v>
      </c>
      <c r="F31" s="200">
        <f t="shared" si="2"/>
        <v>92457</v>
      </c>
      <c r="G31" s="162"/>
      <c r="H31" s="198">
        <v>250000</v>
      </c>
      <c r="I31" s="162"/>
      <c r="J31" s="198">
        <f t="shared" si="3"/>
        <v>-12457</v>
      </c>
      <c r="K31" s="148"/>
      <c r="N31" s="148"/>
      <c r="O31" s="148"/>
      <c r="P31" s="497">
        <v>37346</v>
      </c>
      <c r="Q31" s="497"/>
      <c r="R31" s="497"/>
    </row>
    <row r="32" spans="2:18" ht="19.5" customHeight="1">
      <c r="B32" s="201"/>
      <c r="C32" s="164" t="s">
        <v>30</v>
      </c>
      <c r="D32" s="165">
        <v>3000</v>
      </c>
      <c r="E32" s="202">
        <v>2545</v>
      </c>
      <c r="F32" s="167">
        <f t="shared" si="2"/>
        <v>-455</v>
      </c>
      <c r="G32" s="162"/>
      <c r="H32" s="165">
        <v>3000</v>
      </c>
      <c r="I32" s="162"/>
      <c r="J32" s="165">
        <f t="shared" si="3"/>
        <v>455</v>
      </c>
      <c r="K32" s="148"/>
      <c r="N32" s="148"/>
      <c r="O32" s="148"/>
      <c r="P32" s="148"/>
      <c r="Q32" s="148"/>
      <c r="R32" s="148"/>
    </row>
    <row r="33" spans="2:18" ht="19.5" customHeight="1" thickBot="1">
      <c r="B33" s="179" t="s">
        <v>44</v>
      </c>
      <c r="C33" s="180"/>
      <c r="D33" s="168">
        <f>SUM(D26:D32)</f>
        <v>669000</v>
      </c>
      <c r="E33" s="203">
        <f>SUM(E26:E32)</f>
        <v>758203</v>
      </c>
      <c r="F33" s="170">
        <f t="shared" si="2"/>
        <v>89203</v>
      </c>
      <c r="G33" s="171"/>
      <c r="H33" s="168">
        <f>SUM(H26:H32)</f>
        <v>782000</v>
      </c>
      <c r="I33" s="171"/>
      <c r="J33" s="168">
        <f t="shared" si="3"/>
        <v>23797</v>
      </c>
      <c r="K33" s="148"/>
      <c r="N33" s="240" t="s">
        <v>8</v>
      </c>
      <c r="O33" s="239" t="s">
        <v>73</v>
      </c>
      <c r="P33" s="480" t="s">
        <v>83</v>
      </c>
      <c r="Q33" s="481"/>
      <c r="R33" s="482"/>
    </row>
    <row r="34" spans="2:18" ht="19.5" customHeight="1" thickTop="1">
      <c r="B34" s="172"/>
      <c r="C34" s="173" t="s">
        <v>31</v>
      </c>
      <c r="D34" s="159">
        <v>40000</v>
      </c>
      <c r="E34" s="204">
        <v>35400</v>
      </c>
      <c r="F34" s="175">
        <f t="shared" si="2"/>
        <v>-4600</v>
      </c>
      <c r="G34" s="162"/>
      <c r="H34" s="159">
        <v>40000</v>
      </c>
      <c r="I34" s="162"/>
      <c r="J34" s="159">
        <f t="shared" si="3"/>
        <v>4600</v>
      </c>
      <c r="K34" s="148"/>
      <c r="N34" s="241" t="s">
        <v>89</v>
      </c>
      <c r="O34" s="243">
        <v>148959</v>
      </c>
      <c r="P34" s="488"/>
      <c r="Q34" s="489"/>
      <c r="R34" s="490"/>
    </row>
    <row r="35" spans="2:18" ht="19.5" customHeight="1" thickBot="1">
      <c r="B35" s="157"/>
      <c r="C35" s="197" t="s">
        <v>32</v>
      </c>
      <c r="D35" s="198">
        <v>240000</v>
      </c>
      <c r="E35" s="199">
        <v>261500</v>
      </c>
      <c r="F35" s="200">
        <f t="shared" si="2"/>
        <v>21500</v>
      </c>
      <c r="G35" s="162"/>
      <c r="H35" s="198">
        <v>100000</v>
      </c>
      <c r="I35" s="162"/>
      <c r="J35" s="198">
        <f t="shared" si="3"/>
        <v>-161500</v>
      </c>
      <c r="K35" s="148"/>
      <c r="N35" s="242" t="s">
        <v>92</v>
      </c>
      <c r="O35" s="244">
        <v>536</v>
      </c>
      <c r="P35" s="491" t="s">
        <v>101</v>
      </c>
      <c r="Q35" s="492"/>
      <c r="R35" s="493"/>
    </row>
    <row r="36" spans="2:18" ht="20.25" customHeight="1" thickTop="1">
      <c r="B36" s="157"/>
      <c r="C36" s="205" t="s">
        <v>72</v>
      </c>
      <c r="D36" s="529" t="s">
        <v>82</v>
      </c>
      <c r="E36" s="529"/>
      <c r="F36" s="530"/>
      <c r="G36" s="162"/>
      <c r="H36" s="198">
        <v>985145</v>
      </c>
      <c r="I36" s="162"/>
      <c r="J36" s="198"/>
      <c r="K36" s="148"/>
      <c r="L36" s="146"/>
      <c r="N36" s="242" t="s">
        <v>93</v>
      </c>
      <c r="O36" s="244">
        <v>1264014</v>
      </c>
      <c r="P36" s="491" t="s">
        <v>102</v>
      </c>
      <c r="Q36" s="492"/>
      <c r="R36" s="493"/>
    </row>
    <row r="37" spans="2:18" ht="20.25" customHeight="1" thickBot="1">
      <c r="B37" s="157"/>
      <c r="C37" s="197" t="s">
        <v>33</v>
      </c>
      <c r="D37" s="198">
        <v>80000</v>
      </c>
      <c r="E37" s="199">
        <v>104406</v>
      </c>
      <c r="F37" s="200">
        <f aca="true" t="shared" si="4" ref="F37:F51">E37-D37</f>
        <v>24406</v>
      </c>
      <c r="G37" s="162"/>
      <c r="H37" s="198">
        <v>0</v>
      </c>
      <c r="I37" s="162"/>
      <c r="J37" s="198">
        <f aca="true" t="shared" si="5" ref="J37:J51">H37-E37</f>
        <v>-104406</v>
      </c>
      <c r="K37" s="148"/>
      <c r="L37" s="147"/>
      <c r="N37" s="240" t="s">
        <v>84</v>
      </c>
      <c r="O37" s="245">
        <v>72000</v>
      </c>
      <c r="P37" s="480"/>
      <c r="Q37" s="481"/>
      <c r="R37" s="482"/>
    </row>
    <row r="38" spans="2:18" ht="20.25" customHeight="1" thickTop="1">
      <c r="B38" s="157"/>
      <c r="C38" s="197" t="s">
        <v>34</v>
      </c>
      <c r="D38" s="198">
        <v>65000</v>
      </c>
      <c r="E38" s="199">
        <v>44000</v>
      </c>
      <c r="F38" s="200">
        <f t="shared" si="4"/>
        <v>-21000</v>
      </c>
      <c r="G38" s="162"/>
      <c r="H38" s="198">
        <v>65000</v>
      </c>
      <c r="I38" s="162"/>
      <c r="J38" s="198">
        <f t="shared" si="5"/>
        <v>21000</v>
      </c>
      <c r="K38" s="148"/>
      <c r="L38" s="147"/>
      <c r="N38" s="241" t="s">
        <v>85</v>
      </c>
      <c r="O38" s="243">
        <f>SUM(O34:O37)</f>
        <v>1485509</v>
      </c>
      <c r="P38" s="483"/>
      <c r="Q38" s="484"/>
      <c r="R38" s="485"/>
    </row>
    <row r="39" spans="2:11" ht="19.5" customHeight="1">
      <c r="B39" s="157"/>
      <c r="C39" s="197" t="s">
        <v>35</v>
      </c>
      <c r="D39" s="198">
        <f>(1000*4+500*79+100*83)*12</f>
        <v>621600</v>
      </c>
      <c r="E39" s="199">
        <v>668400</v>
      </c>
      <c r="F39" s="200">
        <f t="shared" si="4"/>
        <v>46800</v>
      </c>
      <c r="G39" s="162"/>
      <c r="H39" s="198">
        <f>600*12*98+600*6*2+1500*12*5+3000*2</f>
        <v>808800</v>
      </c>
      <c r="I39" s="162"/>
      <c r="J39" s="198">
        <f t="shared" si="5"/>
        <v>140400</v>
      </c>
      <c r="K39" s="148"/>
    </row>
    <row r="40" spans="2:11" ht="19.5" customHeight="1">
      <c r="B40" s="157"/>
      <c r="C40" s="197" t="s">
        <v>36</v>
      </c>
      <c r="D40" s="198">
        <v>70000</v>
      </c>
      <c r="E40" s="199">
        <v>173214</v>
      </c>
      <c r="F40" s="200">
        <f t="shared" si="4"/>
        <v>103214</v>
      </c>
      <c r="G40" s="162"/>
      <c r="H40" s="198">
        <v>100000</v>
      </c>
      <c r="I40" s="162"/>
      <c r="J40" s="198">
        <f t="shared" si="5"/>
        <v>-73214</v>
      </c>
      <c r="K40" s="148"/>
    </row>
    <row r="41" spans="2:11" ht="19.5" customHeight="1">
      <c r="B41" s="157"/>
      <c r="C41" s="197" t="s">
        <v>38</v>
      </c>
      <c r="D41" s="198">
        <v>18000</v>
      </c>
      <c r="E41" s="199">
        <v>10522</v>
      </c>
      <c r="F41" s="200">
        <f t="shared" si="4"/>
        <v>-7478</v>
      </c>
      <c r="G41" s="162"/>
      <c r="H41" s="198">
        <v>15000</v>
      </c>
      <c r="I41" s="162"/>
      <c r="J41" s="198">
        <f t="shared" si="5"/>
        <v>4478</v>
      </c>
      <c r="K41" s="148"/>
    </row>
    <row r="42" spans="2:17" ht="19.5" customHeight="1">
      <c r="B42" s="157"/>
      <c r="C42" s="197" t="s">
        <v>39</v>
      </c>
      <c r="D42" s="198">
        <v>65000</v>
      </c>
      <c r="E42" s="199">
        <v>38788</v>
      </c>
      <c r="F42" s="200">
        <f t="shared" si="4"/>
        <v>-26212</v>
      </c>
      <c r="G42" s="162"/>
      <c r="H42" s="198">
        <v>65000</v>
      </c>
      <c r="I42" s="162"/>
      <c r="J42" s="198">
        <f t="shared" si="5"/>
        <v>26212</v>
      </c>
      <c r="K42" s="148"/>
      <c r="N42" s="486" t="s">
        <v>100</v>
      </c>
      <c r="O42" s="486"/>
      <c r="P42" s="486"/>
      <c r="Q42" s="486"/>
    </row>
    <row r="43" spans="2:17" ht="19.5" customHeight="1">
      <c r="B43" s="157"/>
      <c r="C43" s="197" t="s">
        <v>40</v>
      </c>
      <c r="D43" s="198">
        <v>10000</v>
      </c>
      <c r="E43" s="199">
        <v>0</v>
      </c>
      <c r="F43" s="200">
        <f t="shared" si="4"/>
        <v>-10000</v>
      </c>
      <c r="G43" s="162"/>
      <c r="H43" s="198">
        <v>10000</v>
      </c>
      <c r="I43" s="162"/>
      <c r="J43" s="198">
        <f t="shared" si="5"/>
        <v>10000</v>
      </c>
      <c r="K43" s="148"/>
      <c r="N43" s="486"/>
      <c r="O43" s="486"/>
      <c r="P43" s="486"/>
      <c r="Q43" s="486"/>
    </row>
    <row r="44" spans="2:11" ht="19.5" customHeight="1">
      <c r="B44" s="157"/>
      <c r="C44" s="197" t="s">
        <v>41</v>
      </c>
      <c r="D44" s="198">
        <v>20000</v>
      </c>
      <c r="E44" s="199">
        <v>20000</v>
      </c>
      <c r="F44" s="200">
        <f t="shared" si="4"/>
        <v>0</v>
      </c>
      <c r="G44" s="162"/>
      <c r="H44" s="198">
        <v>20000</v>
      </c>
      <c r="I44" s="162"/>
      <c r="J44" s="198">
        <f t="shared" si="5"/>
        <v>0</v>
      </c>
      <c r="K44" s="148"/>
    </row>
    <row r="45" spans="2:11" ht="19.5" customHeight="1">
      <c r="B45" s="157"/>
      <c r="C45" s="197" t="s">
        <v>42</v>
      </c>
      <c r="D45" s="198">
        <v>15000</v>
      </c>
      <c r="E45" s="199">
        <v>6405</v>
      </c>
      <c r="F45" s="200">
        <f t="shared" si="4"/>
        <v>-8595</v>
      </c>
      <c r="G45" s="162"/>
      <c r="H45" s="198">
        <v>15000</v>
      </c>
      <c r="I45" s="162"/>
      <c r="J45" s="198">
        <f t="shared" si="5"/>
        <v>8595</v>
      </c>
      <c r="K45" s="148"/>
    </row>
    <row r="46" spans="2:18" ht="19.5" customHeight="1">
      <c r="B46" s="201"/>
      <c r="C46" s="164" t="s">
        <v>43</v>
      </c>
      <c r="D46" s="165">
        <v>1936</v>
      </c>
      <c r="E46" s="202">
        <v>0</v>
      </c>
      <c r="F46" s="167">
        <f t="shared" si="4"/>
        <v>-1936</v>
      </c>
      <c r="G46" s="162"/>
      <c r="H46" s="165">
        <v>3364</v>
      </c>
      <c r="I46" s="162"/>
      <c r="J46" s="165">
        <f t="shared" si="5"/>
        <v>3364</v>
      </c>
      <c r="K46" s="148"/>
      <c r="N46" s="487" t="s">
        <v>86</v>
      </c>
      <c r="O46" s="487"/>
      <c r="P46" s="487"/>
      <c r="Q46" s="487"/>
      <c r="R46" s="487"/>
    </row>
    <row r="47" spans="2:18" ht="19.5" customHeight="1" thickBot="1">
      <c r="B47" s="226" t="s">
        <v>45</v>
      </c>
      <c r="C47" s="227"/>
      <c r="D47" s="176">
        <f>SUM(D34:D46)</f>
        <v>1246536</v>
      </c>
      <c r="E47" s="203">
        <f>SUM(E34:E46)</f>
        <v>1362635</v>
      </c>
      <c r="F47" s="170">
        <f t="shared" si="4"/>
        <v>116099</v>
      </c>
      <c r="G47" s="171"/>
      <c r="H47" s="176">
        <f>SUM(H34:H46)</f>
        <v>2227309</v>
      </c>
      <c r="I47" s="171"/>
      <c r="J47" s="176">
        <f t="shared" si="5"/>
        <v>864674</v>
      </c>
      <c r="K47" s="148"/>
      <c r="N47" s="487"/>
      <c r="O47" s="487"/>
      <c r="P47" s="487"/>
      <c r="Q47" s="487"/>
      <c r="R47" s="487"/>
    </row>
    <row r="48" spans="2:18" ht="20.25" customHeight="1" thickBot="1" thickTop="1">
      <c r="B48" s="228" t="s">
        <v>47</v>
      </c>
      <c r="C48" s="229"/>
      <c r="D48" s="193">
        <f>SUM(D33,D47)</f>
        <v>1915536</v>
      </c>
      <c r="E48" s="206">
        <f>SUM(E33,E47)</f>
        <v>2120838</v>
      </c>
      <c r="F48" s="207">
        <f t="shared" si="4"/>
        <v>205302</v>
      </c>
      <c r="G48" s="171"/>
      <c r="H48" s="191">
        <f>SUM(H33,H47)</f>
        <v>3009309</v>
      </c>
      <c r="I48" s="171"/>
      <c r="J48" s="191">
        <f t="shared" si="5"/>
        <v>888471</v>
      </c>
      <c r="K48" s="148"/>
      <c r="N48" s="487"/>
      <c r="O48" s="487"/>
      <c r="P48" s="487"/>
      <c r="Q48" s="487"/>
      <c r="R48" s="487"/>
    </row>
    <row r="49" spans="2:18" ht="19.5" customHeight="1">
      <c r="B49" s="208"/>
      <c r="C49" s="209" t="s">
        <v>6</v>
      </c>
      <c r="D49" s="210">
        <f>D20-D33-D47</f>
        <v>1600000</v>
      </c>
      <c r="E49" s="211">
        <v>1413509</v>
      </c>
      <c r="F49" s="212">
        <f t="shared" si="4"/>
        <v>-186491</v>
      </c>
      <c r="G49" s="162"/>
      <c r="H49" s="210">
        <f>H20-H48</f>
        <v>998000</v>
      </c>
      <c r="I49" s="162"/>
      <c r="J49" s="210">
        <f t="shared" si="5"/>
        <v>-415509</v>
      </c>
      <c r="K49" s="148"/>
      <c r="N49" s="487"/>
      <c r="O49" s="487"/>
      <c r="P49" s="487"/>
      <c r="Q49" s="487"/>
      <c r="R49" s="487"/>
    </row>
    <row r="50" spans="2:11" ht="19.5" customHeight="1">
      <c r="B50" s="201"/>
      <c r="C50" s="164" t="s">
        <v>7</v>
      </c>
      <c r="D50" s="165">
        <v>0</v>
      </c>
      <c r="E50" s="202">
        <v>72000</v>
      </c>
      <c r="F50" s="167">
        <f t="shared" si="4"/>
        <v>72000</v>
      </c>
      <c r="G50" s="162"/>
      <c r="H50" s="165">
        <v>0</v>
      </c>
      <c r="I50" s="162"/>
      <c r="J50" s="165">
        <f t="shared" si="5"/>
        <v>-72000</v>
      </c>
      <c r="K50" s="148"/>
    </row>
    <row r="51" spans="2:17" ht="19.5" customHeight="1" thickBot="1">
      <c r="B51" s="230" t="s">
        <v>46</v>
      </c>
      <c r="C51" s="231"/>
      <c r="D51" s="213">
        <f>SUM(D49:D50)</f>
        <v>1600000</v>
      </c>
      <c r="E51" s="214">
        <f>SUM(E49:E50)</f>
        <v>1485509</v>
      </c>
      <c r="F51" s="215">
        <f t="shared" si="4"/>
        <v>-114491</v>
      </c>
      <c r="G51" s="171"/>
      <c r="H51" s="213">
        <f>SUM(H49:H50)</f>
        <v>998000</v>
      </c>
      <c r="I51" s="171"/>
      <c r="J51" s="213">
        <f t="shared" si="5"/>
        <v>-487509</v>
      </c>
      <c r="K51" s="148"/>
      <c r="N51" s="225"/>
      <c r="O51" s="246" t="s">
        <v>87</v>
      </c>
      <c r="P51" s="247"/>
      <c r="Q51" s="247"/>
    </row>
    <row r="52" spans="2:17" ht="19.5" customHeight="1" thickBot="1" thickTop="1">
      <c r="B52" s="232" t="s">
        <v>70</v>
      </c>
      <c r="C52" s="233"/>
      <c r="D52" s="216"/>
      <c r="E52" s="217">
        <v>36000</v>
      </c>
      <c r="F52" s="218"/>
      <c r="G52" s="171"/>
      <c r="H52" s="219"/>
      <c r="I52" s="171"/>
      <c r="J52" s="219"/>
      <c r="K52" s="148"/>
      <c r="N52" s="148"/>
      <c r="O52" s="262"/>
      <c r="P52" s="263"/>
      <c r="Q52" s="263"/>
    </row>
    <row r="53" spans="2:17" ht="19.5" customHeight="1" thickBot="1" thickTop="1">
      <c r="B53" s="234" t="s">
        <v>71</v>
      </c>
      <c r="C53" s="235"/>
      <c r="D53" s="220">
        <f>SUM(D33,D47,D51)</f>
        <v>3515536</v>
      </c>
      <c r="E53" s="221">
        <f>SUM(E33,E47,E49,E52)</f>
        <v>3570347</v>
      </c>
      <c r="F53" s="193">
        <f>E53-D53</f>
        <v>54811</v>
      </c>
      <c r="G53" s="171"/>
      <c r="H53" s="220">
        <f>SUM(H33,H47,H51)</f>
        <v>4007309</v>
      </c>
      <c r="I53" s="171"/>
      <c r="J53" s="220">
        <f>H53-E53</f>
        <v>436962</v>
      </c>
      <c r="K53" s="148"/>
      <c r="O53" s="246" t="s">
        <v>87</v>
      </c>
      <c r="P53" s="247"/>
      <c r="Q53" s="247"/>
    </row>
    <row r="54" spans="5:11" ht="18" customHeight="1" thickBot="1">
      <c r="E54" s="238"/>
      <c r="K54" s="148"/>
    </row>
    <row r="55" spans="2:11" ht="44.25" customHeight="1" thickBot="1">
      <c r="B55" s="236" t="s">
        <v>48</v>
      </c>
      <c r="C55" s="237"/>
      <c r="D55" s="222">
        <f>D51-D19</f>
        <v>170064</v>
      </c>
      <c r="E55" s="223">
        <f>E51-E19</f>
        <v>55573</v>
      </c>
      <c r="F55" s="224">
        <f>E55-D55</f>
        <v>-114491</v>
      </c>
      <c r="G55" s="182"/>
      <c r="H55" s="222">
        <f>H51-H19</f>
        <v>-487509</v>
      </c>
      <c r="I55" s="162"/>
      <c r="J55" s="222">
        <f>H55-E55</f>
        <v>-543082</v>
      </c>
      <c r="K55" s="148"/>
    </row>
    <row r="56" ht="44.25" customHeight="1">
      <c r="K56" s="148"/>
    </row>
    <row r="57" spans="5:11" ht="36" customHeight="1">
      <c r="E57" s="147"/>
      <c r="K57" s="148"/>
    </row>
  </sheetData>
  <sheetProtection/>
  <mergeCells count="48">
    <mergeCell ref="D36:F36"/>
    <mergeCell ref="B25:C25"/>
    <mergeCell ref="B12:C12"/>
    <mergeCell ref="D3:F3"/>
    <mergeCell ref="B19:C19"/>
    <mergeCell ref="B20:C20"/>
    <mergeCell ref="B6:C6"/>
    <mergeCell ref="B9:C9"/>
    <mergeCell ref="D4:F4"/>
    <mergeCell ref="D5:F5"/>
    <mergeCell ref="B4:B5"/>
    <mergeCell ref="B13:C13"/>
    <mergeCell ref="B1:J1"/>
    <mergeCell ref="B23:B24"/>
    <mergeCell ref="N19:O19"/>
    <mergeCell ref="Q12:R12"/>
    <mergeCell ref="Q13:R13"/>
    <mergeCell ref="Q14:R14"/>
    <mergeCell ref="Q15:R15"/>
    <mergeCell ref="Q16:R16"/>
    <mergeCell ref="Q17:R17"/>
    <mergeCell ref="Q18:R18"/>
    <mergeCell ref="N4:O4"/>
    <mergeCell ref="N5:O5"/>
    <mergeCell ref="N6:O6"/>
    <mergeCell ref="N7:O7"/>
    <mergeCell ref="N8:O8"/>
    <mergeCell ref="N11:O11"/>
    <mergeCell ref="N21:O21"/>
    <mergeCell ref="N1:Q1"/>
    <mergeCell ref="N28:Q29"/>
    <mergeCell ref="P31:R31"/>
    <mergeCell ref="Q4:R4"/>
    <mergeCell ref="Q5:R5"/>
    <mergeCell ref="Q6:R6"/>
    <mergeCell ref="Q7:R7"/>
    <mergeCell ref="Q8:R8"/>
    <mergeCell ref="Q11:R11"/>
    <mergeCell ref="Q19:R19"/>
    <mergeCell ref="Q21:R21"/>
    <mergeCell ref="P37:R37"/>
    <mergeCell ref="P38:R38"/>
    <mergeCell ref="N42:Q43"/>
    <mergeCell ref="N46:R49"/>
    <mergeCell ref="P33:R33"/>
    <mergeCell ref="P34:R34"/>
    <mergeCell ref="P35:R35"/>
    <mergeCell ref="P36:R36"/>
  </mergeCells>
  <printOptions horizontalCentered="1" verticalCentered="1"/>
  <pageMargins left="0.13" right="0" top="0.24" bottom="0" header="0" footer="0"/>
  <pageSetup horizontalDpi="600" verticalDpi="600" orientation="portrait" paperSize="9" scale="72" r:id="rId1"/>
  <colBreaks count="1" manualBreakCount="1">
    <brk id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57"/>
  <sheetViews>
    <sheetView showGridLines="0" zoomScale="70" zoomScaleNormal="70" zoomScaleSheetLayoutView="75" zoomScalePageLayoutView="0" workbookViewId="0" topLeftCell="B7">
      <selection activeCell="N46" sqref="N46:R49"/>
    </sheetView>
  </sheetViews>
  <sheetFormatPr defaultColWidth="9.00390625" defaultRowHeight="13.5"/>
  <cols>
    <col min="1" max="1" width="8.25390625" style="69" hidden="1" customWidth="1"/>
    <col min="2" max="2" width="9.00390625" style="69" customWidth="1"/>
    <col min="3" max="3" width="28.375" style="69" customWidth="1"/>
    <col min="4" max="4" width="17.50390625" style="69" customWidth="1"/>
    <col min="5" max="5" width="15.50390625" style="69" customWidth="1"/>
    <col min="6" max="6" width="14.50390625" style="69" customWidth="1"/>
    <col min="7" max="7" width="3.625" style="69" customWidth="1"/>
    <col min="8" max="8" width="17.375" style="69" customWidth="1"/>
    <col min="9" max="9" width="3.50390625" style="69" customWidth="1"/>
    <col min="10" max="10" width="16.375" style="69" customWidth="1"/>
    <col min="11" max="11" width="9.00390625" style="69" customWidth="1"/>
    <col min="12" max="12" width="0" style="69" hidden="1" customWidth="1"/>
    <col min="13" max="13" width="9.00390625" style="69" customWidth="1"/>
    <col min="14" max="14" width="37.625" style="69" customWidth="1"/>
    <col min="15" max="15" width="31.625" style="69" customWidth="1"/>
    <col min="16" max="18" width="16.875" style="69" customWidth="1"/>
    <col min="19" max="16384" width="9.00390625" style="69" customWidth="1"/>
  </cols>
  <sheetData>
    <row r="1" spans="2:18" ht="23.25">
      <c r="B1" s="486" t="s">
        <v>103</v>
      </c>
      <c r="C1" s="486"/>
      <c r="D1" s="486"/>
      <c r="E1" s="486"/>
      <c r="F1" s="486"/>
      <c r="G1" s="486"/>
      <c r="H1" s="486"/>
      <c r="I1" s="486"/>
      <c r="J1" s="486"/>
      <c r="N1" s="496" t="s">
        <v>116</v>
      </c>
      <c r="O1" s="496"/>
      <c r="P1" s="496"/>
      <c r="Q1" s="496"/>
      <c r="R1" s="496"/>
    </row>
    <row r="2" spans="2:11" ht="33.75" customHeight="1" thickBot="1"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2:18" ht="19.5" customHeight="1">
      <c r="B3" s="148"/>
      <c r="C3" s="148"/>
      <c r="D3" s="533" t="s">
        <v>104</v>
      </c>
      <c r="E3" s="534"/>
      <c r="F3" s="535"/>
      <c r="G3" s="148"/>
      <c r="H3" s="149" t="s">
        <v>109</v>
      </c>
      <c r="I3" s="148"/>
      <c r="J3" s="148"/>
      <c r="K3" s="148"/>
      <c r="N3" s="249" t="s">
        <v>49</v>
      </c>
      <c r="O3" s="148"/>
      <c r="P3" s="148"/>
      <c r="Q3" s="148"/>
      <c r="R3" s="148"/>
    </row>
    <row r="4" spans="2:18" ht="19.5" customHeight="1">
      <c r="B4" s="524" t="s">
        <v>49</v>
      </c>
      <c r="C4" s="148"/>
      <c r="D4" s="518" t="s">
        <v>105</v>
      </c>
      <c r="E4" s="519"/>
      <c r="F4" s="520"/>
      <c r="G4" s="148"/>
      <c r="H4" s="150" t="s">
        <v>107</v>
      </c>
      <c r="I4" s="148"/>
      <c r="J4" s="148"/>
      <c r="K4" s="148"/>
      <c r="N4" s="508" t="s">
        <v>8</v>
      </c>
      <c r="O4" s="509"/>
      <c r="P4" s="151" t="s">
        <v>112</v>
      </c>
      <c r="Q4" s="265" t="s">
        <v>113</v>
      </c>
      <c r="R4" s="264" t="s">
        <v>114</v>
      </c>
    </row>
    <row r="5" spans="2:18" ht="19.5" customHeight="1" thickBot="1">
      <c r="B5" s="525"/>
      <c r="C5" s="148"/>
      <c r="D5" s="521" t="s">
        <v>106</v>
      </c>
      <c r="E5" s="522"/>
      <c r="F5" s="523"/>
      <c r="G5" s="148"/>
      <c r="H5" s="152" t="s">
        <v>108</v>
      </c>
      <c r="I5" s="148"/>
      <c r="J5" s="148"/>
      <c r="K5" s="148"/>
      <c r="N5" s="510" t="s">
        <v>74</v>
      </c>
      <c r="O5" s="511"/>
      <c r="P5" s="250">
        <v>90000</v>
      </c>
      <c r="Q5" s="266">
        <v>214000</v>
      </c>
      <c r="R5" s="277">
        <f>Q5-P5</f>
        <v>124000</v>
      </c>
    </row>
    <row r="6" spans="2:18" ht="19.5" customHeight="1" thickBot="1">
      <c r="B6" s="531" t="s">
        <v>8</v>
      </c>
      <c r="C6" s="532"/>
      <c r="D6" s="153" t="s">
        <v>17</v>
      </c>
      <c r="E6" s="154" t="s">
        <v>16</v>
      </c>
      <c r="F6" s="155" t="s">
        <v>18</v>
      </c>
      <c r="G6" s="148"/>
      <c r="H6" s="156" t="s">
        <v>109</v>
      </c>
      <c r="I6" s="148"/>
      <c r="J6" s="156" t="s">
        <v>52</v>
      </c>
      <c r="K6" s="148"/>
      <c r="N6" s="512" t="s">
        <v>94</v>
      </c>
      <c r="O6" s="513"/>
      <c r="P6" s="251">
        <v>130000</v>
      </c>
      <c r="Q6" s="205">
        <v>150000</v>
      </c>
      <c r="R6" s="277">
        <f>Q6-P6</f>
        <v>20000</v>
      </c>
    </row>
    <row r="7" spans="2:18" ht="19.5" customHeight="1" thickBot="1" thickTop="1">
      <c r="B7" s="157"/>
      <c r="C7" s="158" t="s">
        <v>0</v>
      </c>
      <c r="D7" s="159">
        <v>1549600</v>
      </c>
      <c r="E7" s="160">
        <v>1444300</v>
      </c>
      <c r="F7" s="161">
        <f>E7-D7</f>
        <v>-105300</v>
      </c>
      <c r="G7" s="162"/>
      <c r="H7" s="159">
        <f>1300*12*98+1300*10*2+1300*6*2</f>
        <v>1570400</v>
      </c>
      <c r="I7" s="162"/>
      <c r="J7" s="159">
        <f>H7-E7</f>
        <v>126100</v>
      </c>
      <c r="K7" s="148"/>
      <c r="N7" s="514" t="s">
        <v>91</v>
      </c>
      <c r="O7" s="515"/>
      <c r="P7" s="253">
        <v>974895</v>
      </c>
      <c r="Q7" s="267">
        <v>944895</v>
      </c>
      <c r="R7" s="282">
        <f>Q7-P7</f>
        <v>-30000</v>
      </c>
    </row>
    <row r="8" spans="2:18" ht="19.5" customHeight="1" thickTop="1">
      <c r="B8" s="163"/>
      <c r="C8" s="164" t="s">
        <v>1</v>
      </c>
      <c r="D8" s="165">
        <v>792000</v>
      </c>
      <c r="E8" s="166">
        <v>792000</v>
      </c>
      <c r="F8" s="167">
        <f>E8-D8</f>
        <v>0</v>
      </c>
      <c r="G8" s="162"/>
      <c r="H8" s="165">
        <f>24000*35</f>
        <v>840000</v>
      </c>
      <c r="I8" s="162"/>
      <c r="J8" s="165">
        <f>H8-E8</f>
        <v>48000</v>
      </c>
      <c r="K8" s="148"/>
      <c r="N8" s="516" t="s">
        <v>75</v>
      </c>
      <c r="O8" s="517"/>
      <c r="P8" s="254">
        <f>SUM(P5:P7)</f>
        <v>1194895</v>
      </c>
      <c r="Q8" s="268">
        <f>SUM(Q5:Q7)</f>
        <v>1308895</v>
      </c>
      <c r="R8" s="283">
        <f>Q8-P8</f>
        <v>114000</v>
      </c>
    </row>
    <row r="9" spans="2:18" ht="19.5" customHeight="1">
      <c r="B9" s="526" t="s">
        <v>9</v>
      </c>
      <c r="C9" s="527"/>
      <c r="D9" s="168">
        <v>2341600</v>
      </c>
      <c r="E9" s="169">
        <f>SUM(E7:E8)</f>
        <v>2236300</v>
      </c>
      <c r="F9" s="170">
        <f aca="true" t="shared" si="0" ref="F9:F20">E9-D9</f>
        <v>-105300</v>
      </c>
      <c r="G9" s="171"/>
      <c r="H9" s="168">
        <f>SUM(H7:H8)</f>
        <v>2410400</v>
      </c>
      <c r="I9" s="171"/>
      <c r="J9" s="168">
        <f aca="true" t="shared" si="1" ref="J9:J20">H9-E9</f>
        <v>174100</v>
      </c>
      <c r="K9" s="148"/>
      <c r="R9" s="263"/>
    </row>
    <row r="10" spans="2:18" ht="19.5" customHeight="1">
      <c r="B10" s="172"/>
      <c r="C10" s="173" t="s">
        <v>2</v>
      </c>
      <c r="D10" s="159">
        <v>60000</v>
      </c>
      <c r="E10" s="174">
        <v>142500</v>
      </c>
      <c r="F10" s="175">
        <f t="shared" si="0"/>
        <v>82500</v>
      </c>
      <c r="G10" s="162"/>
      <c r="H10" s="159">
        <f>7500*4</f>
        <v>30000</v>
      </c>
      <c r="I10" s="162"/>
      <c r="J10" s="159">
        <f t="shared" si="1"/>
        <v>-112500</v>
      </c>
      <c r="K10" s="148"/>
      <c r="N10" s="249" t="s">
        <v>50</v>
      </c>
      <c r="R10" s="247"/>
    </row>
    <row r="11" spans="2:18" ht="19.5" customHeight="1">
      <c r="B11" s="163"/>
      <c r="C11" s="164" t="s">
        <v>3</v>
      </c>
      <c r="D11" s="165">
        <v>120000</v>
      </c>
      <c r="E11" s="166">
        <v>150000</v>
      </c>
      <c r="F11" s="167">
        <f t="shared" si="0"/>
        <v>30000</v>
      </c>
      <c r="G11" s="162"/>
      <c r="H11" s="165">
        <v>30000</v>
      </c>
      <c r="I11" s="162"/>
      <c r="J11" s="165">
        <f t="shared" si="1"/>
        <v>-120000</v>
      </c>
      <c r="K11" s="148"/>
      <c r="N11" s="508" t="s">
        <v>8</v>
      </c>
      <c r="O11" s="509"/>
      <c r="P11" s="151" t="s">
        <v>112</v>
      </c>
      <c r="Q11" s="265" t="s">
        <v>113</v>
      </c>
      <c r="R11" s="264" t="s">
        <v>114</v>
      </c>
    </row>
    <row r="12" spans="2:18" ht="19.5" customHeight="1">
      <c r="B12" s="526" t="s">
        <v>10</v>
      </c>
      <c r="C12" s="527"/>
      <c r="D12" s="176">
        <v>180000</v>
      </c>
      <c r="E12" s="177">
        <f>SUM(E10:E11)</f>
        <v>292500</v>
      </c>
      <c r="F12" s="178">
        <f t="shared" si="0"/>
        <v>112500</v>
      </c>
      <c r="G12" s="171"/>
      <c r="H12" s="176">
        <f>SUM(H10:H11)</f>
        <v>60000</v>
      </c>
      <c r="I12" s="171"/>
      <c r="J12" s="176">
        <f t="shared" si="1"/>
        <v>-232500</v>
      </c>
      <c r="K12" s="148"/>
      <c r="N12" s="255" t="s">
        <v>97</v>
      </c>
      <c r="O12" s="258"/>
      <c r="P12" s="269">
        <v>783800</v>
      </c>
      <c r="Q12" s="270">
        <v>719826</v>
      </c>
      <c r="R12" s="278">
        <f aca="true" t="shared" si="2" ref="R12:R21">Q12-P12</f>
        <v>-63974</v>
      </c>
    </row>
    <row r="13" spans="2:18" ht="19.5" customHeight="1">
      <c r="B13" s="526" t="s">
        <v>11</v>
      </c>
      <c r="C13" s="527"/>
      <c r="D13" s="168">
        <v>0</v>
      </c>
      <c r="E13" s="169">
        <v>0</v>
      </c>
      <c r="F13" s="170">
        <f t="shared" si="0"/>
        <v>0</v>
      </c>
      <c r="G13" s="171"/>
      <c r="H13" s="168">
        <v>0</v>
      </c>
      <c r="I13" s="171"/>
      <c r="J13" s="168">
        <f t="shared" si="1"/>
        <v>0</v>
      </c>
      <c r="K13" s="148"/>
      <c r="N13" s="256" t="s">
        <v>76</v>
      </c>
      <c r="O13" s="259"/>
      <c r="P13" s="271">
        <v>420000</v>
      </c>
      <c r="Q13" s="272">
        <v>430000</v>
      </c>
      <c r="R13" s="279">
        <f t="shared" si="2"/>
        <v>10000</v>
      </c>
    </row>
    <row r="14" spans="2:18" ht="19.5" customHeight="1">
      <c r="B14" s="157"/>
      <c r="C14" s="181" t="s">
        <v>4</v>
      </c>
      <c r="D14" s="182">
        <v>200</v>
      </c>
      <c r="E14" s="183">
        <v>34</v>
      </c>
      <c r="F14" s="184">
        <f t="shared" si="0"/>
        <v>-166</v>
      </c>
      <c r="G14" s="162"/>
      <c r="H14" s="182">
        <v>50</v>
      </c>
      <c r="I14" s="162"/>
      <c r="J14" s="182">
        <f t="shared" si="1"/>
        <v>16</v>
      </c>
      <c r="K14" s="148"/>
      <c r="N14" s="256" t="s">
        <v>77</v>
      </c>
      <c r="O14" s="259"/>
      <c r="P14" s="271">
        <v>9240</v>
      </c>
      <c r="Q14" s="272">
        <v>10626</v>
      </c>
      <c r="R14" s="279">
        <f t="shared" si="2"/>
        <v>1386</v>
      </c>
    </row>
    <row r="15" spans="2:18" ht="19.5" customHeight="1">
      <c r="B15" s="185"/>
      <c r="C15" s="186" t="s">
        <v>5</v>
      </c>
      <c r="D15" s="187">
        <v>0</v>
      </c>
      <c r="E15" s="166">
        <v>0</v>
      </c>
      <c r="F15" s="167">
        <f t="shared" si="0"/>
        <v>0</v>
      </c>
      <c r="G15" s="162"/>
      <c r="H15" s="187">
        <v>0</v>
      </c>
      <c r="I15" s="162"/>
      <c r="J15" s="187">
        <f t="shared" si="1"/>
        <v>0</v>
      </c>
      <c r="K15" s="148"/>
      <c r="N15" s="256" t="s">
        <v>98</v>
      </c>
      <c r="O15" s="259"/>
      <c r="P15" s="271">
        <v>367000</v>
      </c>
      <c r="Q15" s="272">
        <v>102840</v>
      </c>
      <c r="R15" s="279">
        <f t="shared" si="2"/>
        <v>-264160</v>
      </c>
    </row>
    <row r="16" spans="2:18" ht="19.5" customHeight="1">
      <c r="B16" s="188" t="s">
        <v>12</v>
      </c>
      <c r="C16" s="189"/>
      <c r="D16" s="168">
        <f>SUM(D14:D15)</f>
        <v>200</v>
      </c>
      <c r="E16" s="169">
        <f>SUM(E14:E15)</f>
        <v>34</v>
      </c>
      <c r="F16" s="170">
        <f t="shared" si="0"/>
        <v>-166</v>
      </c>
      <c r="G16" s="171"/>
      <c r="H16" s="168">
        <v>20</v>
      </c>
      <c r="I16" s="171"/>
      <c r="J16" s="168">
        <f t="shared" si="1"/>
        <v>-14</v>
      </c>
      <c r="K16" s="148"/>
      <c r="N16" s="256" t="s">
        <v>78</v>
      </c>
      <c r="O16" s="259"/>
      <c r="P16" s="271">
        <v>450000</v>
      </c>
      <c r="Q16" s="272">
        <v>395325</v>
      </c>
      <c r="R16" s="279">
        <f t="shared" si="2"/>
        <v>-54675</v>
      </c>
    </row>
    <row r="17" spans="2:18" ht="19.5" customHeight="1">
      <c r="B17" s="157"/>
      <c r="C17" s="190" t="s">
        <v>6</v>
      </c>
      <c r="D17" s="159">
        <v>1413509</v>
      </c>
      <c r="E17" s="159">
        <v>1413509</v>
      </c>
      <c r="F17" s="184">
        <f t="shared" si="0"/>
        <v>0</v>
      </c>
      <c r="G17" s="162"/>
      <c r="H17" s="159">
        <f>E49</f>
        <v>1666241</v>
      </c>
      <c r="I17" s="162"/>
      <c r="J17" s="159">
        <f t="shared" si="1"/>
        <v>252732</v>
      </c>
      <c r="K17" s="148"/>
      <c r="N17" s="256" t="s">
        <v>79</v>
      </c>
      <c r="O17" s="259"/>
      <c r="P17" s="271">
        <v>120000</v>
      </c>
      <c r="Q17" s="272">
        <v>140115</v>
      </c>
      <c r="R17" s="279">
        <f t="shared" si="2"/>
        <v>20115</v>
      </c>
    </row>
    <row r="18" spans="2:18" ht="19.5" customHeight="1" thickBot="1">
      <c r="B18" s="163"/>
      <c r="C18" s="164" t="s">
        <v>7</v>
      </c>
      <c r="D18" s="165">
        <v>72000</v>
      </c>
      <c r="E18" s="166">
        <v>72000</v>
      </c>
      <c r="F18" s="167">
        <f t="shared" si="0"/>
        <v>0</v>
      </c>
      <c r="G18" s="162"/>
      <c r="H18" s="165">
        <v>31200</v>
      </c>
      <c r="I18" s="162"/>
      <c r="J18" s="165">
        <f t="shared" si="1"/>
        <v>-40800</v>
      </c>
      <c r="K18" s="148"/>
      <c r="N18" s="257" t="s">
        <v>80</v>
      </c>
      <c r="O18" s="260"/>
      <c r="P18" s="273">
        <v>30000</v>
      </c>
      <c r="Q18" s="274">
        <v>25340</v>
      </c>
      <c r="R18" s="280">
        <f t="shared" si="2"/>
        <v>-4660</v>
      </c>
    </row>
    <row r="19" spans="2:18" ht="19.5" customHeight="1" thickBot="1" thickTop="1">
      <c r="B19" s="536" t="s">
        <v>13</v>
      </c>
      <c r="C19" s="537"/>
      <c r="D19" s="168">
        <f>SUM(D17:D18)</f>
        <v>1485509</v>
      </c>
      <c r="E19" s="177">
        <f>SUM(E17:E18)</f>
        <v>1485509</v>
      </c>
      <c r="F19" s="170">
        <f t="shared" si="0"/>
        <v>0</v>
      </c>
      <c r="G19" s="171"/>
      <c r="H19" s="168">
        <f>SUM(H17:H18)</f>
        <v>1697441</v>
      </c>
      <c r="I19" s="171"/>
      <c r="J19" s="168">
        <f t="shared" si="1"/>
        <v>211932</v>
      </c>
      <c r="K19" s="148"/>
      <c r="N19" s="540" t="s">
        <v>81</v>
      </c>
      <c r="O19" s="541"/>
      <c r="P19" s="275">
        <f>SUM(P12:P18)</f>
        <v>2180040</v>
      </c>
      <c r="Q19" s="276">
        <f>SUM(Q12:Q18)</f>
        <v>1824072</v>
      </c>
      <c r="R19" s="281">
        <f t="shared" si="2"/>
        <v>-355968</v>
      </c>
    </row>
    <row r="20" spans="2:11" ht="19.5" customHeight="1" thickBot="1" thickTop="1">
      <c r="B20" s="538" t="s">
        <v>15</v>
      </c>
      <c r="C20" s="539"/>
      <c r="D20" s="191">
        <f>SUM(D9,D12,D13,D16,D19)</f>
        <v>4007309</v>
      </c>
      <c r="E20" s="192">
        <f>SUM(E9,E12,E13,E16,E19)</f>
        <v>4014343</v>
      </c>
      <c r="F20" s="193">
        <f t="shared" si="0"/>
        <v>7034</v>
      </c>
      <c r="G20" s="171"/>
      <c r="H20" s="191">
        <f>SUM(H9,H12,H13,H16,H19)</f>
        <v>4167861</v>
      </c>
      <c r="I20" s="171"/>
      <c r="J20" s="191">
        <f t="shared" si="1"/>
        <v>153518</v>
      </c>
      <c r="K20" s="148"/>
    </row>
    <row r="21" spans="11:18" ht="19.5" customHeight="1">
      <c r="K21" s="148"/>
      <c r="N21" s="494" t="s">
        <v>72</v>
      </c>
      <c r="O21" s="495"/>
      <c r="P21" s="284">
        <f>P19-P8</f>
        <v>985145</v>
      </c>
      <c r="Q21" s="285">
        <f>Q19-Q8</f>
        <v>515177</v>
      </c>
      <c r="R21" s="286">
        <f t="shared" si="2"/>
        <v>-469968</v>
      </c>
    </row>
    <row r="22" spans="2:11" ht="19.5" customHeight="1">
      <c r="B22" s="147"/>
      <c r="K22" s="148"/>
    </row>
    <row r="23" spans="2:11" ht="19.5" customHeight="1">
      <c r="B23" s="528" t="s">
        <v>50</v>
      </c>
      <c r="C23" s="148"/>
      <c r="D23" s="162"/>
      <c r="E23" s="162"/>
      <c r="F23" s="162"/>
      <c r="G23" s="162"/>
      <c r="H23" s="162"/>
      <c r="I23" s="162"/>
      <c r="J23" s="162"/>
      <c r="K23" s="148"/>
    </row>
    <row r="24" spans="2:18" ht="19.5" customHeight="1" thickBot="1">
      <c r="B24" s="525"/>
      <c r="C24" s="148"/>
      <c r="D24" s="162"/>
      <c r="E24" s="162"/>
      <c r="F24" s="162"/>
      <c r="G24" s="162"/>
      <c r="H24" s="162"/>
      <c r="I24" s="162"/>
      <c r="J24" s="162"/>
      <c r="K24" s="148"/>
      <c r="N24" s="261"/>
      <c r="O24" s="261"/>
      <c r="P24" s="261"/>
      <c r="Q24" s="261"/>
      <c r="R24" s="261"/>
    </row>
    <row r="25" spans="2:11" ht="19.5" customHeight="1" thickBot="1">
      <c r="B25" s="531" t="s">
        <v>8</v>
      </c>
      <c r="C25" s="532"/>
      <c r="D25" s="194" t="s">
        <v>111</v>
      </c>
      <c r="E25" s="154" t="s">
        <v>16</v>
      </c>
      <c r="F25" s="195" t="s">
        <v>18</v>
      </c>
      <c r="G25" s="162"/>
      <c r="H25" s="194" t="s">
        <v>110</v>
      </c>
      <c r="I25" s="162"/>
      <c r="J25" s="156" t="s">
        <v>52</v>
      </c>
      <c r="K25" s="148"/>
    </row>
    <row r="26" spans="2:11" ht="19.5" customHeight="1" thickTop="1">
      <c r="B26" s="157"/>
      <c r="C26" s="158" t="s">
        <v>24</v>
      </c>
      <c r="D26" s="159">
        <v>24000</v>
      </c>
      <c r="E26" s="196">
        <v>26000</v>
      </c>
      <c r="F26" s="161">
        <f aca="true" t="shared" si="3" ref="F26:F36">E26-D26</f>
        <v>2000</v>
      </c>
      <c r="G26" s="162"/>
      <c r="H26" s="159">
        <v>26000</v>
      </c>
      <c r="I26" s="162"/>
      <c r="J26" s="159">
        <f aca="true" t="shared" si="4" ref="J26:J35">H26-E26</f>
        <v>0</v>
      </c>
      <c r="K26" s="148"/>
    </row>
    <row r="27" spans="2:11" ht="19.5" customHeight="1">
      <c r="B27" s="157"/>
      <c r="C27" s="197" t="s">
        <v>25</v>
      </c>
      <c r="D27" s="198">
        <v>55000</v>
      </c>
      <c r="E27" s="199">
        <v>48910</v>
      </c>
      <c r="F27" s="200">
        <f t="shared" si="3"/>
        <v>-6090</v>
      </c>
      <c r="G27" s="162"/>
      <c r="H27" s="198">
        <v>55000</v>
      </c>
      <c r="I27" s="162"/>
      <c r="J27" s="198">
        <f t="shared" si="4"/>
        <v>6090</v>
      </c>
      <c r="K27" s="148"/>
    </row>
    <row r="28" spans="2:18" ht="19.5" customHeight="1">
      <c r="B28" s="157"/>
      <c r="C28" s="197" t="s">
        <v>26</v>
      </c>
      <c r="D28" s="198">
        <v>100000</v>
      </c>
      <c r="E28" s="199">
        <v>8691</v>
      </c>
      <c r="F28" s="200">
        <f t="shared" si="3"/>
        <v>-91309</v>
      </c>
      <c r="G28" s="162"/>
      <c r="H28" s="198">
        <v>100000</v>
      </c>
      <c r="I28" s="162"/>
      <c r="J28" s="198">
        <f t="shared" si="4"/>
        <v>91309</v>
      </c>
      <c r="K28" s="148"/>
      <c r="N28" s="486" t="s">
        <v>99</v>
      </c>
      <c r="O28" s="486"/>
      <c r="P28" s="486"/>
      <c r="Q28" s="486"/>
      <c r="R28" s="486"/>
    </row>
    <row r="29" spans="2:18" ht="20.25" customHeight="1">
      <c r="B29" s="157"/>
      <c r="C29" s="197" t="s">
        <v>27</v>
      </c>
      <c r="D29" s="198">
        <v>50000</v>
      </c>
      <c r="E29" s="199">
        <v>4345</v>
      </c>
      <c r="F29" s="200">
        <f t="shared" si="3"/>
        <v>-45655</v>
      </c>
      <c r="G29" s="162"/>
      <c r="H29" s="198">
        <v>80000</v>
      </c>
      <c r="I29" s="162"/>
      <c r="J29" s="198">
        <f t="shared" si="4"/>
        <v>75655</v>
      </c>
      <c r="K29" s="148"/>
      <c r="N29" s="486"/>
      <c r="O29" s="486"/>
      <c r="P29" s="486"/>
      <c r="Q29" s="486"/>
      <c r="R29" s="486"/>
    </row>
    <row r="30" spans="2:11" ht="20.25" customHeight="1">
      <c r="B30" s="157"/>
      <c r="C30" s="197" t="s">
        <v>28</v>
      </c>
      <c r="D30" s="198">
        <v>300000</v>
      </c>
      <c r="E30" s="199">
        <v>366521</v>
      </c>
      <c r="F30" s="200">
        <f t="shared" si="3"/>
        <v>66521</v>
      </c>
      <c r="G30" s="162"/>
      <c r="H30" s="198">
        <v>370000</v>
      </c>
      <c r="I30" s="162"/>
      <c r="J30" s="198">
        <f t="shared" si="4"/>
        <v>3479</v>
      </c>
      <c r="K30" s="148"/>
    </row>
    <row r="31" spans="2:18" ht="20.25" customHeight="1">
      <c r="B31" s="157"/>
      <c r="C31" s="197" t="s">
        <v>29</v>
      </c>
      <c r="D31" s="198">
        <v>250000</v>
      </c>
      <c r="E31" s="199">
        <v>254010</v>
      </c>
      <c r="F31" s="200">
        <f t="shared" si="3"/>
        <v>4010</v>
      </c>
      <c r="G31" s="162"/>
      <c r="H31" s="198">
        <v>210000</v>
      </c>
      <c r="I31" s="162"/>
      <c r="J31" s="198">
        <f t="shared" si="4"/>
        <v>-44010</v>
      </c>
      <c r="K31" s="148"/>
      <c r="N31" s="148"/>
      <c r="O31" s="148"/>
      <c r="P31" s="497">
        <v>37711</v>
      </c>
      <c r="Q31" s="497"/>
      <c r="R31" s="497"/>
    </row>
    <row r="32" spans="2:18" ht="19.5" customHeight="1">
      <c r="B32" s="201"/>
      <c r="C32" s="164" t="s">
        <v>30</v>
      </c>
      <c r="D32" s="165">
        <v>3000</v>
      </c>
      <c r="E32" s="202">
        <v>3240</v>
      </c>
      <c r="F32" s="167">
        <f t="shared" si="3"/>
        <v>240</v>
      </c>
      <c r="G32" s="162"/>
      <c r="H32" s="165">
        <v>3000</v>
      </c>
      <c r="I32" s="162"/>
      <c r="J32" s="165">
        <f t="shared" si="4"/>
        <v>-240</v>
      </c>
      <c r="K32" s="148"/>
      <c r="N32" s="148"/>
      <c r="O32" s="148"/>
      <c r="P32" s="148"/>
      <c r="Q32" s="148"/>
      <c r="R32" s="148"/>
    </row>
    <row r="33" spans="2:18" ht="19.5" customHeight="1" thickBot="1">
      <c r="B33" s="179" t="s">
        <v>44</v>
      </c>
      <c r="C33" s="180"/>
      <c r="D33" s="168">
        <v>782000</v>
      </c>
      <c r="E33" s="203">
        <f>SUM(E26:E32)</f>
        <v>711717</v>
      </c>
      <c r="F33" s="170">
        <f t="shared" si="3"/>
        <v>-70283</v>
      </c>
      <c r="G33" s="171"/>
      <c r="H33" s="168">
        <f>SUM(H26:H32)</f>
        <v>844000</v>
      </c>
      <c r="I33" s="171"/>
      <c r="J33" s="168">
        <f t="shared" si="4"/>
        <v>132283</v>
      </c>
      <c r="K33" s="148"/>
      <c r="N33" s="240" t="s">
        <v>8</v>
      </c>
      <c r="O33" s="239" t="s">
        <v>73</v>
      </c>
      <c r="P33" s="480" t="s">
        <v>83</v>
      </c>
      <c r="Q33" s="481"/>
      <c r="R33" s="482"/>
    </row>
    <row r="34" spans="2:18" ht="19.5" customHeight="1" thickTop="1">
      <c r="B34" s="172"/>
      <c r="C34" s="173" t="s">
        <v>31</v>
      </c>
      <c r="D34" s="159">
        <v>40000</v>
      </c>
      <c r="E34" s="204">
        <v>8000</v>
      </c>
      <c r="F34" s="175">
        <f t="shared" si="3"/>
        <v>-32000</v>
      </c>
      <c r="G34" s="162"/>
      <c r="H34" s="159">
        <v>40000</v>
      </c>
      <c r="I34" s="162"/>
      <c r="J34" s="159">
        <f t="shared" si="4"/>
        <v>32000</v>
      </c>
      <c r="K34" s="148"/>
      <c r="N34" s="241" t="s">
        <v>89</v>
      </c>
      <c r="O34" s="243">
        <v>4322</v>
      </c>
      <c r="P34" s="488"/>
      <c r="Q34" s="489"/>
      <c r="R34" s="490"/>
    </row>
    <row r="35" spans="2:18" ht="19.5" customHeight="1" thickBot="1">
      <c r="B35" s="157"/>
      <c r="C35" s="197" t="s">
        <v>32</v>
      </c>
      <c r="D35" s="198">
        <v>100000</v>
      </c>
      <c r="E35" s="199">
        <v>45000</v>
      </c>
      <c r="F35" s="200">
        <f t="shared" si="3"/>
        <v>-55000</v>
      </c>
      <c r="G35" s="162"/>
      <c r="H35" s="198">
        <v>1000000</v>
      </c>
      <c r="I35" s="162"/>
      <c r="J35" s="198">
        <f t="shared" si="4"/>
        <v>955000</v>
      </c>
      <c r="K35" s="148"/>
      <c r="N35" s="242" t="s">
        <v>92</v>
      </c>
      <c r="O35" s="244">
        <v>5999</v>
      </c>
      <c r="P35" s="491" t="s">
        <v>101</v>
      </c>
      <c r="Q35" s="492"/>
      <c r="R35" s="493"/>
    </row>
    <row r="36" spans="2:18" ht="20.25" customHeight="1" thickTop="1">
      <c r="B36" s="157"/>
      <c r="C36" s="205" t="s">
        <v>72</v>
      </c>
      <c r="D36" s="200">
        <v>985145</v>
      </c>
      <c r="E36" s="287">
        <v>515177</v>
      </c>
      <c r="F36" s="200">
        <f t="shared" si="3"/>
        <v>-469968</v>
      </c>
      <c r="G36" s="162"/>
      <c r="H36" s="198"/>
      <c r="I36" s="162"/>
      <c r="J36" s="198"/>
      <c r="K36" s="148"/>
      <c r="L36" s="146"/>
      <c r="N36" s="242" t="s">
        <v>93</v>
      </c>
      <c r="O36" s="244">
        <v>1655920</v>
      </c>
      <c r="P36" s="491" t="s">
        <v>102</v>
      </c>
      <c r="Q36" s="492"/>
      <c r="R36" s="493"/>
    </row>
    <row r="37" spans="2:18" ht="20.25" customHeight="1" thickBot="1">
      <c r="B37" s="157"/>
      <c r="C37" s="197" t="s">
        <v>33</v>
      </c>
      <c r="D37" s="198">
        <v>0</v>
      </c>
      <c r="E37" s="199">
        <v>0</v>
      </c>
      <c r="F37" s="200">
        <f aca="true" t="shared" si="5" ref="F37:F52">E37-D37</f>
        <v>0</v>
      </c>
      <c r="G37" s="162"/>
      <c r="H37" s="198">
        <v>80000</v>
      </c>
      <c r="I37" s="162"/>
      <c r="J37" s="198">
        <f aca="true" t="shared" si="6" ref="J37:J52">H37-E37</f>
        <v>80000</v>
      </c>
      <c r="K37" s="148"/>
      <c r="L37" s="147"/>
      <c r="N37" s="240" t="s">
        <v>84</v>
      </c>
      <c r="O37" s="245">
        <v>31200</v>
      </c>
      <c r="P37" s="480"/>
      <c r="Q37" s="481"/>
      <c r="R37" s="482"/>
    </row>
    <row r="38" spans="2:18" ht="20.25" customHeight="1" thickTop="1">
      <c r="B38" s="157"/>
      <c r="C38" s="197" t="s">
        <v>34</v>
      </c>
      <c r="D38" s="198">
        <v>65000</v>
      </c>
      <c r="E38" s="199">
        <v>62000</v>
      </c>
      <c r="F38" s="200">
        <f t="shared" si="5"/>
        <v>-3000</v>
      </c>
      <c r="G38" s="162"/>
      <c r="H38" s="198">
        <v>62000</v>
      </c>
      <c r="I38" s="162"/>
      <c r="J38" s="198">
        <f t="shared" si="6"/>
        <v>0</v>
      </c>
      <c r="K38" s="148"/>
      <c r="L38" s="147"/>
      <c r="N38" s="241" t="s">
        <v>85</v>
      </c>
      <c r="O38" s="243">
        <f>SUM(O34:O37)</f>
        <v>1697441</v>
      </c>
      <c r="P38" s="483"/>
      <c r="Q38" s="484"/>
      <c r="R38" s="485"/>
    </row>
    <row r="39" spans="2:11" ht="19.5" customHeight="1">
      <c r="B39" s="157"/>
      <c r="C39" s="197" t="s">
        <v>35</v>
      </c>
      <c r="D39" s="198">
        <v>808800</v>
      </c>
      <c r="E39" s="199">
        <v>781200</v>
      </c>
      <c r="F39" s="200">
        <f t="shared" si="5"/>
        <v>-27600</v>
      </c>
      <c r="G39" s="162"/>
      <c r="H39" s="198">
        <f>600*12*98+600*6*2+1500*12*5+3000*2</f>
        <v>808800</v>
      </c>
      <c r="I39" s="162"/>
      <c r="J39" s="198">
        <f t="shared" si="6"/>
        <v>27600</v>
      </c>
      <c r="K39" s="148"/>
    </row>
    <row r="40" spans="2:11" ht="19.5" customHeight="1">
      <c r="B40" s="157"/>
      <c r="C40" s="197" t="s">
        <v>36</v>
      </c>
      <c r="D40" s="198">
        <v>100000</v>
      </c>
      <c r="E40" s="199">
        <v>68100</v>
      </c>
      <c r="F40" s="200">
        <f t="shared" si="5"/>
        <v>-31900</v>
      </c>
      <c r="G40" s="162"/>
      <c r="H40" s="198">
        <v>90000</v>
      </c>
      <c r="I40" s="162"/>
      <c r="J40" s="198">
        <f t="shared" si="6"/>
        <v>21900</v>
      </c>
      <c r="K40" s="148"/>
    </row>
    <row r="41" spans="2:11" ht="19.5" customHeight="1">
      <c r="B41" s="157"/>
      <c r="C41" s="197" t="s">
        <v>38</v>
      </c>
      <c r="D41" s="198">
        <v>15000</v>
      </c>
      <c r="E41" s="199">
        <v>10357</v>
      </c>
      <c r="F41" s="200">
        <f t="shared" si="5"/>
        <v>-4643</v>
      </c>
      <c r="G41" s="162"/>
      <c r="H41" s="198">
        <v>15000</v>
      </c>
      <c r="I41" s="162"/>
      <c r="J41" s="198">
        <f t="shared" si="6"/>
        <v>4643</v>
      </c>
      <c r="K41" s="148"/>
    </row>
    <row r="42" spans="2:18" ht="19.5" customHeight="1">
      <c r="B42" s="157"/>
      <c r="C42" s="197" t="s">
        <v>39</v>
      </c>
      <c r="D42" s="198">
        <v>65000</v>
      </c>
      <c r="E42" s="199">
        <v>55108</v>
      </c>
      <c r="F42" s="200">
        <f t="shared" si="5"/>
        <v>-9892</v>
      </c>
      <c r="G42" s="162"/>
      <c r="H42" s="198">
        <v>65000</v>
      </c>
      <c r="I42" s="162"/>
      <c r="J42" s="198">
        <f t="shared" si="6"/>
        <v>9892</v>
      </c>
      <c r="K42" s="148"/>
      <c r="N42" s="486" t="s">
        <v>100</v>
      </c>
      <c r="O42" s="486"/>
      <c r="P42" s="486"/>
      <c r="Q42" s="486"/>
      <c r="R42" s="486"/>
    </row>
    <row r="43" spans="2:18" ht="19.5" customHeight="1">
      <c r="B43" s="157"/>
      <c r="C43" s="197" t="s">
        <v>40</v>
      </c>
      <c r="D43" s="198">
        <v>10000</v>
      </c>
      <c r="E43" s="199">
        <v>0</v>
      </c>
      <c r="F43" s="200">
        <f t="shared" si="5"/>
        <v>-10000</v>
      </c>
      <c r="G43" s="162"/>
      <c r="H43" s="198">
        <v>60000</v>
      </c>
      <c r="I43" s="162"/>
      <c r="J43" s="198">
        <f t="shared" si="6"/>
        <v>60000</v>
      </c>
      <c r="K43" s="148"/>
      <c r="N43" s="486"/>
      <c r="O43" s="486"/>
      <c r="P43" s="486"/>
      <c r="Q43" s="486"/>
      <c r="R43" s="486"/>
    </row>
    <row r="44" spans="2:11" ht="19.5" customHeight="1">
      <c r="B44" s="157"/>
      <c r="C44" s="197" t="s">
        <v>41</v>
      </c>
      <c r="D44" s="198">
        <v>20000</v>
      </c>
      <c r="E44" s="199">
        <v>85200</v>
      </c>
      <c r="F44" s="200">
        <f t="shared" si="5"/>
        <v>65200</v>
      </c>
      <c r="G44" s="162"/>
      <c r="H44" s="198">
        <v>90000</v>
      </c>
      <c r="I44" s="162"/>
      <c r="J44" s="198">
        <f t="shared" si="6"/>
        <v>4800</v>
      </c>
      <c r="K44" s="148"/>
    </row>
    <row r="45" spans="2:11" ht="19.5" customHeight="1">
      <c r="B45" s="157"/>
      <c r="C45" s="197" t="s">
        <v>42</v>
      </c>
      <c r="D45" s="198">
        <v>15000</v>
      </c>
      <c r="E45" s="199">
        <v>6243</v>
      </c>
      <c r="F45" s="200">
        <f t="shared" si="5"/>
        <v>-8757</v>
      </c>
      <c r="G45" s="162"/>
      <c r="H45" s="198">
        <v>10000</v>
      </c>
      <c r="I45" s="162"/>
      <c r="J45" s="198">
        <f t="shared" si="6"/>
        <v>3757</v>
      </c>
      <c r="K45" s="148"/>
    </row>
    <row r="46" spans="2:18" ht="19.5" customHeight="1">
      <c r="B46" s="201"/>
      <c r="C46" s="164" t="s">
        <v>43</v>
      </c>
      <c r="D46" s="165">
        <v>3364</v>
      </c>
      <c r="E46" s="202">
        <v>0</v>
      </c>
      <c r="F46" s="167">
        <f t="shared" si="5"/>
        <v>-3364</v>
      </c>
      <c r="G46" s="162"/>
      <c r="H46" s="165">
        <v>3061</v>
      </c>
      <c r="I46" s="162"/>
      <c r="J46" s="165">
        <f t="shared" si="6"/>
        <v>3061</v>
      </c>
      <c r="K46" s="148"/>
      <c r="N46" s="487" t="s">
        <v>115</v>
      </c>
      <c r="O46" s="487"/>
      <c r="P46" s="487"/>
      <c r="Q46" s="487"/>
      <c r="R46" s="487"/>
    </row>
    <row r="47" spans="2:18" ht="19.5" customHeight="1" thickBot="1">
      <c r="B47" s="226" t="s">
        <v>45</v>
      </c>
      <c r="C47" s="227"/>
      <c r="D47" s="176">
        <v>2227309</v>
      </c>
      <c r="E47" s="203">
        <f>SUM(E34:E46)</f>
        <v>1636385</v>
      </c>
      <c r="F47" s="170">
        <f t="shared" si="5"/>
        <v>-590924</v>
      </c>
      <c r="G47" s="171"/>
      <c r="H47" s="176">
        <f>SUM(H34:H46)</f>
        <v>2323861</v>
      </c>
      <c r="I47" s="171"/>
      <c r="J47" s="176">
        <f t="shared" si="6"/>
        <v>687476</v>
      </c>
      <c r="K47" s="148"/>
      <c r="N47" s="487"/>
      <c r="O47" s="487"/>
      <c r="P47" s="487"/>
      <c r="Q47" s="487"/>
      <c r="R47" s="487"/>
    </row>
    <row r="48" spans="2:18" ht="20.25" customHeight="1" thickBot="1" thickTop="1">
      <c r="B48" s="228" t="s">
        <v>47</v>
      </c>
      <c r="C48" s="229"/>
      <c r="D48" s="193">
        <v>3009309</v>
      </c>
      <c r="E48" s="206">
        <f>SUM(E33,E47)</f>
        <v>2348102</v>
      </c>
      <c r="F48" s="207">
        <f t="shared" si="5"/>
        <v>-661207</v>
      </c>
      <c r="G48" s="171"/>
      <c r="H48" s="191">
        <f>SUM(H33,H47)</f>
        <v>3167861</v>
      </c>
      <c r="I48" s="171"/>
      <c r="J48" s="191">
        <f t="shared" si="6"/>
        <v>819759</v>
      </c>
      <c r="K48" s="148"/>
      <c r="N48" s="487"/>
      <c r="O48" s="487"/>
      <c r="P48" s="487"/>
      <c r="Q48" s="487"/>
      <c r="R48" s="487"/>
    </row>
    <row r="49" spans="2:18" ht="19.5" customHeight="1">
      <c r="B49" s="208"/>
      <c r="C49" s="209" t="s">
        <v>6</v>
      </c>
      <c r="D49" s="210">
        <v>1000000</v>
      </c>
      <c r="E49" s="211">
        <f>E20-E48</f>
        <v>1666241</v>
      </c>
      <c r="F49" s="212">
        <f t="shared" si="5"/>
        <v>666241</v>
      </c>
      <c r="G49" s="162"/>
      <c r="H49" s="210">
        <f>H20-H48</f>
        <v>1000000</v>
      </c>
      <c r="I49" s="162"/>
      <c r="J49" s="210">
        <f t="shared" si="6"/>
        <v>-666241</v>
      </c>
      <c r="K49" s="148"/>
      <c r="N49" s="487"/>
      <c r="O49" s="487"/>
      <c r="P49" s="487"/>
      <c r="Q49" s="487"/>
      <c r="R49" s="487"/>
    </row>
    <row r="50" spans="2:11" ht="19.5" customHeight="1">
      <c r="B50" s="201"/>
      <c r="C50" s="164" t="s">
        <v>7</v>
      </c>
      <c r="D50" s="165">
        <v>0</v>
      </c>
      <c r="E50" s="202">
        <v>31200</v>
      </c>
      <c r="F50" s="167">
        <f t="shared" si="5"/>
        <v>31200</v>
      </c>
      <c r="G50" s="162"/>
      <c r="H50" s="165">
        <v>0</v>
      </c>
      <c r="I50" s="162"/>
      <c r="J50" s="165">
        <f t="shared" si="6"/>
        <v>-31200</v>
      </c>
      <c r="K50" s="148"/>
    </row>
    <row r="51" spans="2:18" ht="19.5" customHeight="1" thickBot="1">
      <c r="B51" s="230" t="s">
        <v>46</v>
      </c>
      <c r="C51" s="231"/>
      <c r="D51" s="213">
        <f>SUM(D49:D50)</f>
        <v>1000000</v>
      </c>
      <c r="E51" s="214">
        <f>SUM(E49:E50)</f>
        <v>1697441</v>
      </c>
      <c r="F51" s="215">
        <f t="shared" si="5"/>
        <v>697441</v>
      </c>
      <c r="G51" s="171"/>
      <c r="H51" s="213">
        <f>SUM(H49:H50)</f>
        <v>1000000</v>
      </c>
      <c r="I51" s="171"/>
      <c r="J51" s="213">
        <f t="shared" si="6"/>
        <v>-697441</v>
      </c>
      <c r="K51" s="148"/>
      <c r="N51" s="225"/>
      <c r="O51" s="246" t="s">
        <v>87</v>
      </c>
      <c r="P51" s="247"/>
      <c r="Q51" s="247"/>
      <c r="R51" s="247"/>
    </row>
    <row r="52" spans="2:18" ht="19.5" customHeight="1" thickBot="1" thickTop="1">
      <c r="B52" s="232" t="s">
        <v>70</v>
      </c>
      <c r="C52" s="233"/>
      <c r="D52" s="216">
        <v>0</v>
      </c>
      <c r="E52" s="217">
        <v>0</v>
      </c>
      <c r="F52" s="218">
        <f t="shared" si="5"/>
        <v>0</v>
      </c>
      <c r="G52" s="171"/>
      <c r="H52" s="288">
        <v>0</v>
      </c>
      <c r="I52" s="219"/>
      <c r="J52" s="288">
        <f t="shared" si="6"/>
        <v>0</v>
      </c>
      <c r="K52" s="148"/>
      <c r="N52" s="148"/>
      <c r="O52" s="262"/>
      <c r="P52" s="263"/>
      <c r="Q52" s="263"/>
      <c r="R52" s="263"/>
    </row>
    <row r="53" spans="2:18" ht="19.5" customHeight="1" thickBot="1" thickTop="1">
      <c r="B53" s="234" t="s">
        <v>71</v>
      </c>
      <c r="C53" s="235"/>
      <c r="D53" s="220">
        <f>SUM(D33,D47,D49,D52)</f>
        <v>4009309</v>
      </c>
      <c r="E53" s="221">
        <f>SUM(E33,E47,E49,E52)</f>
        <v>4014343</v>
      </c>
      <c r="F53" s="193">
        <f>E53-D53</f>
        <v>5034</v>
      </c>
      <c r="G53" s="171"/>
      <c r="H53" s="220">
        <f>SUM(H33,H47,H51)</f>
        <v>4167861</v>
      </c>
      <c r="I53" s="171"/>
      <c r="J53" s="220">
        <f>H53-E53</f>
        <v>153518</v>
      </c>
      <c r="K53" s="148"/>
      <c r="O53" s="246" t="s">
        <v>87</v>
      </c>
      <c r="P53" s="247"/>
      <c r="Q53" s="247"/>
      <c r="R53" s="247"/>
    </row>
    <row r="54" spans="5:11" ht="18" customHeight="1" thickBot="1">
      <c r="E54" s="238"/>
      <c r="K54" s="148"/>
    </row>
    <row r="55" spans="2:11" ht="44.25" customHeight="1" thickBot="1">
      <c r="B55" s="236" t="s">
        <v>48</v>
      </c>
      <c r="C55" s="237"/>
      <c r="D55" s="222">
        <f>D51-D19</f>
        <v>-485509</v>
      </c>
      <c r="E55" s="223">
        <f>E51-E19</f>
        <v>211932</v>
      </c>
      <c r="F55" s="224">
        <f>E55-D55</f>
        <v>697441</v>
      </c>
      <c r="G55" s="182"/>
      <c r="H55" s="222">
        <f>H51-H19</f>
        <v>-697441</v>
      </c>
      <c r="I55" s="162"/>
      <c r="J55" s="222">
        <f>H55-E55</f>
        <v>-909373</v>
      </c>
      <c r="K55" s="148"/>
    </row>
    <row r="56" ht="44.25" customHeight="1">
      <c r="K56" s="148"/>
    </row>
    <row r="57" spans="5:11" ht="36" customHeight="1">
      <c r="E57" s="147"/>
      <c r="K57" s="148"/>
    </row>
  </sheetData>
  <sheetProtection/>
  <mergeCells count="32">
    <mergeCell ref="N46:R49"/>
    <mergeCell ref="P34:R34"/>
    <mergeCell ref="P35:R35"/>
    <mergeCell ref="P36:R36"/>
    <mergeCell ref="P37:R37"/>
    <mergeCell ref="P38:R38"/>
    <mergeCell ref="N42:R43"/>
    <mergeCell ref="N21:O21"/>
    <mergeCell ref="N1:R1"/>
    <mergeCell ref="N28:R29"/>
    <mergeCell ref="P31:R31"/>
    <mergeCell ref="N19:O19"/>
    <mergeCell ref="P33:R33"/>
    <mergeCell ref="D5:F5"/>
    <mergeCell ref="B4:B5"/>
    <mergeCell ref="B13:C13"/>
    <mergeCell ref="N8:O8"/>
    <mergeCell ref="N11:O11"/>
    <mergeCell ref="N4:O4"/>
    <mergeCell ref="N5:O5"/>
    <mergeCell ref="N6:O6"/>
    <mergeCell ref="N7:O7"/>
    <mergeCell ref="B1:J1"/>
    <mergeCell ref="B23:B24"/>
    <mergeCell ref="B25:C25"/>
    <mergeCell ref="B12:C12"/>
    <mergeCell ref="D3:F3"/>
    <mergeCell ref="B19:C19"/>
    <mergeCell ref="B20:C20"/>
    <mergeCell ref="B6:C6"/>
    <mergeCell ref="B9:C9"/>
    <mergeCell ref="D4:F4"/>
  </mergeCells>
  <printOptions horizontalCentered="1" verticalCentered="1"/>
  <pageMargins left="0.13" right="0" top="0.24" bottom="0" header="0" footer="0"/>
  <pageSetup orientation="portrait" paperSize="9" scale="72" r:id="rId1"/>
  <colBreaks count="1" manualBreakCount="1">
    <brk id="12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43"/>
  <sheetViews>
    <sheetView tabSelected="1" view="pageBreakPreview" zoomScale="75" zoomScaleNormal="75" zoomScaleSheetLayoutView="75" zoomScalePageLayoutView="0" workbookViewId="0" topLeftCell="A34">
      <selection activeCell="J113" sqref="J113"/>
    </sheetView>
  </sheetViews>
  <sheetFormatPr defaultColWidth="9.00390625" defaultRowHeight="13.5"/>
  <cols>
    <col min="1" max="1" width="4.50390625" style="311" customWidth="1"/>
    <col min="2" max="2" width="14.50390625" style="315" customWidth="1"/>
    <col min="3" max="3" width="6.00390625" style="705" customWidth="1"/>
    <col min="4" max="4" width="5.625" style="705" customWidth="1"/>
    <col min="5" max="5" width="22.75390625" style="316" customWidth="1"/>
    <col min="6" max="6" width="31.375" style="311" customWidth="1"/>
    <col min="7" max="7" width="7.00390625" style="311" customWidth="1"/>
    <col min="8" max="8" width="2.625" style="311" customWidth="1"/>
    <col min="9" max="9" width="24.375" style="311" customWidth="1"/>
    <col min="10" max="11" width="10.75390625" style="312" customWidth="1"/>
    <col min="12" max="12" width="24.375" style="311" customWidth="1"/>
    <col min="13" max="14" width="10.75390625" style="312" customWidth="1"/>
    <col min="15" max="15" width="3.125" style="311" customWidth="1"/>
    <col min="16" max="16" width="37.625" style="311" customWidth="1"/>
    <col min="17" max="17" width="28.375" style="311" customWidth="1"/>
    <col min="18" max="18" width="21.875" style="311" customWidth="1"/>
    <col min="19" max="20" width="16.875" style="311" customWidth="1"/>
    <col min="21" max="16384" width="9.00390625" style="311" customWidth="1"/>
  </cols>
  <sheetData>
    <row r="1" spans="1:20" ht="19.5" customHeight="1">
      <c r="A1" s="324"/>
      <c r="B1" s="313"/>
      <c r="C1" s="612" t="s">
        <v>245</v>
      </c>
      <c r="D1" s="612"/>
      <c r="E1" s="612"/>
      <c r="F1" s="612"/>
      <c r="O1" s="290"/>
      <c r="P1" s="308"/>
      <c r="Q1" s="308"/>
      <c r="R1" s="308"/>
      <c r="S1" s="308"/>
      <c r="T1" s="308"/>
    </row>
    <row r="2" spans="1:20" ht="19.5" customHeight="1" thickBot="1">
      <c r="A2" s="320"/>
      <c r="B2" s="379"/>
      <c r="C2" s="662" t="s">
        <v>246</v>
      </c>
      <c r="D2" s="613"/>
      <c r="E2" s="613"/>
      <c r="F2" s="613"/>
      <c r="O2" s="293"/>
      <c r="P2" s="293"/>
      <c r="Q2" s="293"/>
      <c r="R2" s="293"/>
      <c r="S2" s="293"/>
      <c r="T2" s="293"/>
    </row>
    <row r="3" spans="1:20" ht="19.5" customHeight="1" thickBot="1">
      <c r="A3" s="646" t="s">
        <v>189</v>
      </c>
      <c r="B3" s="643"/>
      <c r="C3" s="663" t="s">
        <v>17</v>
      </c>
      <c r="D3" s="664" t="s">
        <v>16</v>
      </c>
      <c r="E3" s="614" t="s">
        <v>144</v>
      </c>
      <c r="F3" s="615"/>
      <c r="O3" s="293"/>
      <c r="P3" s="308"/>
      <c r="Q3" s="308"/>
      <c r="R3" s="308"/>
      <c r="S3" s="308"/>
      <c r="T3" s="308"/>
    </row>
    <row r="4" spans="1:20" ht="15.75" customHeight="1" thickTop="1">
      <c r="A4" s="640" t="s">
        <v>9</v>
      </c>
      <c r="B4" s="641"/>
      <c r="C4" s="665">
        <f>SUM(C5:C6)</f>
        <v>0</v>
      </c>
      <c r="D4" s="666">
        <f>SUM(D5:D6)</f>
        <v>0</v>
      </c>
      <c r="E4" s="616"/>
      <c r="F4" s="617"/>
      <c r="O4" s="294"/>
      <c r="P4" s="295"/>
      <c r="Q4" s="295"/>
      <c r="R4" s="296"/>
      <c r="S4" s="296"/>
      <c r="T4" s="296"/>
    </row>
    <row r="5" spans="1:20" ht="19.5" customHeight="1">
      <c r="A5" s="332"/>
      <c r="B5" s="343" t="s">
        <v>0</v>
      </c>
      <c r="C5" s="667">
        <v>0</v>
      </c>
      <c r="D5" s="668">
        <v>0</v>
      </c>
      <c r="E5" s="618" t="s">
        <v>220</v>
      </c>
      <c r="F5" s="619"/>
      <c r="O5" s="297"/>
      <c r="P5" s="295"/>
      <c r="Q5" s="295"/>
      <c r="R5" s="296"/>
      <c r="S5" s="296"/>
      <c r="T5" s="296"/>
    </row>
    <row r="6" spans="1:20" ht="19.5" customHeight="1" thickBot="1">
      <c r="A6" s="349"/>
      <c r="B6" s="348" t="s">
        <v>1</v>
      </c>
      <c r="C6" s="669">
        <v>0</v>
      </c>
      <c r="D6" s="670">
        <v>0</v>
      </c>
      <c r="E6" s="620" t="s">
        <v>219</v>
      </c>
      <c r="F6" s="621"/>
      <c r="O6" s="294"/>
      <c r="P6" s="295"/>
      <c r="Q6" s="295"/>
      <c r="R6" s="295"/>
      <c r="S6" s="295"/>
      <c r="T6" s="295"/>
    </row>
    <row r="7" spans="1:20" ht="15.75" customHeight="1" thickTop="1">
      <c r="A7" s="638" t="s">
        <v>10</v>
      </c>
      <c r="B7" s="639"/>
      <c r="C7" s="671">
        <f>SUM(C8:C9)</f>
        <v>0</v>
      </c>
      <c r="D7" s="672">
        <f>SUM(D8:D9)</f>
        <v>0</v>
      </c>
      <c r="E7" s="602"/>
      <c r="F7" s="603"/>
      <c r="O7" s="294"/>
      <c r="P7" s="298"/>
      <c r="Q7" s="298"/>
      <c r="R7" s="291"/>
      <c r="S7" s="291"/>
      <c r="T7" s="291"/>
    </row>
    <row r="8" spans="1:20" ht="19.5" customHeight="1">
      <c r="A8" s="328"/>
      <c r="B8" s="360" t="s">
        <v>2</v>
      </c>
      <c r="C8" s="667">
        <v>0</v>
      </c>
      <c r="D8" s="673">
        <v>0</v>
      </c>
      <c r="E8" s="618" t="s">
        <v>217</v>
      </c>
      <c r="F8" s="619"/>
      <c r="O8" s="294"/>
      <c r="P8" s="298"/>
      <c r="Q8" s="298"/>
      <c r="R8" s="291"/>
      <c r="S8" s="291"/>
      <c r="T8" s="291"/>
    </row>
    <row r="9" spans="1:20" ht="19.5" customHeight="1" thickBot="1">
      <c r="A9" s="349"/>
      <c r="B9" s="348" t="s">
        <v>3</v>
      </c>
      <c r="C9" s="669">
        <v>0</v>
      </c>
      <c r="D9" s="670">
        <v>0</v>
      </c>
      <c r="E9" s="620" t="s">
        <v>218</v>
      </c>
      <c r="F9" s="601"/>
      <c r="O9" s="294"/>
      <c r="P9" s="298"/>
      <c r="Q9" s="299"/>
      <c r="R9" s="291"/>
      <c r="S9" s="291"/>
      <c r="T9" s="291"/>
    </row>
    <row r="10" spans="1:20" ht="15.75" customHeight="1" thickTop="1">
      <c r="A10" s="638" t="s">
        <v>221</v>
      </c>
      <c r="B10" s="639"/>
      <c r="C10" s="671">
        <f>SUM(C11:C13)</f>
        <v>0</v>
      </c>
      <c r="D10" s="672">
        <f>SUM(D11:D13)</f>
        <v>0</v>
      </c>
      <c r="E10" s="602"/>
      <c r="F10" s="603"/>
      <c r="O10" s="294"/>
      <c r="P10" s="298"/>
      <c r="Q10" s="299"/>
      <c r="R10" s="302"/>
      <c r="S10" s="302"/>
      <c r="T10" s="302"/>
    </row>
    <row r="11" spans="1:20" ht="19.5" customHeight="1">
      <c r="A11" s="351"/>
      <c r="B11" s="361" t="s">
        <v>211</v>
      </c>
      <c r="C11" s="674">
        <v>0</v>
      </c>
      <c r="D11" s="673">
        <v>0</v>
      </c>
      <c r="E11" s="606" t="s">
        <v>237</v>
      </c>
      <c r="F11" s="607"/>
      <c r="O11" s="294"/>
      <c r="P11" s="298"/>
      <c r="Q11" s="299"/>
      <c r="R11" s="302"/>
      <c r="S11" s="302"/>
      <c r="T11" s="302"/>
    </row>
    <row r="12" spans="1:20" ht="19.5" customHeight="1">
      <c r="A12" s="410"/>
      <c r="B12" s="411" t="s">
        <v>212</v>
      </c>
      <c r="C12" s="675">
        <v>0</v>
      </c>
      <c r="D12" s="676">
        <v>0</v>
      </c>
      <c r="E12" s="610" t="s">
        <v>216</v>
      </c>
      <c r="F12" s="611"/>
      <c r="O12" s="294"/>
      <c r="P12" s="298"/>
      <c r="Q12" s="299"/>
      <c r="R12" s="302"/>
      <c r="S12" s="302"/>
      <c r="T12" s="302"/>
    </row>
    <row r="13" spans="1:20" ht="19.5" customHeight="1" thickBot="1">
      <c r="A13" s="352"/>
      <c r="B13" s="362" t="s">
        <v>117</v>
      </c>
      <c r="C13" s="677">
        <v>0</v>
      </c>
      <c r="D13" s="678">
        <v>0</v>
      </c>
      <c r="E13" s="608" t="s">
        <v>238</v>
      </c>
      <c r="F13" s="609"/>
      <c r="O13" s="291"/>
      <c r="P13" s="298"/>
      <c r="Q13" s="299"/>
      <c r="R13" s="291"/>
      <c r="S13" s="291"/>
      <c r="T13" s="291"/>
    </row>
    <row r="14" spans="1:20" ht="15.75" customHeight="1" thickTop="1">
      <c r="A14" s="353" t="s">
        <v>12</v>
      </c>
      <c r="B14" s="354"/>
      <c r="C14" s="671">
        <f>SUM(C15:C16)</f>
        <v>0</v>
      </c>
      <c r="D14" s="672">
        <f>SUM(D15:D16)</f>
        <v>0</v>
      </c>
      <c r="E14" s="602"/>
      <c r="F14" s="603"/>
      <c r="O14" s="303"/>
      <c r="P14" s="298"/>
      <c r="Q14" s="299"/>
      <c r="R14" s="303"/>
      <c r="S14" s="303"/>
      <c r="T14" s="303"/>
    </row>
    <row r="15" spans="1:20" ht="19.5" customHeight="1">
      <c r="A15" s="328"/>
      <c r="B15" s="363" t="s">
        <v>150</v>
      </c>
      <c r="C15" s="674">
        <v>0</v>
      </c>
      <c r="D15" s="673">
        <v>0</v>
      </c>
      <c r="E15" s="598" t="s">
        <v>208</v>
      </c>
      <c r="F15" s="599"/>
      <c r="O15" s="303"/>
      <c r="P15" s="298"/>
      <c r="Q15" s="299"/>
      <c r="R15" s="303"/>
      <c r="S15" s="303"/>
      <c r="T15" s="303"/>
    </row>
    <row r="16" spans="1:20" ht="19.5" customHeight="1" thickBot="1">
      <c r="A16" s="346"/>
      <c r="B16" s="348" t="s">
        <v>4</v>
      </c>
      <c r="C16" s="669">
        <v>0</v>
      </c>
      <c r="D16" s="670">
        <v>0</v>
      </c>
      <c r="E16" s="600"/>
      <c r="F16" s="601"/>
      <c r="O16" s="303"/>
      <c r="P16" s="298"/>
      <c r="Q16" s="299"/>
      <c r="R16" s="303"/>
      <c r="S16" s="303"/>
      <c r="T16" s="303"/>
    </row>
    <row r="17" spans="1:20" ht="19.5" customHeight="1" thickTop="1">
      <c r="A17" s="636" t="s">
        <v>118</v>
      </c>
      <c r="B17" s="637"/>
      <c r="C17" s="671">
        <f>SUM(C4,C7,C10,C14)</f>
        <v>0</v>
      </c>
      <c r="D17" s="679">
        <f>SUM(D4,D7,D10,D14)</f>
        <v>0</v>
      </c>
      <c r="E17" s="602"/>
      <c r="F17" s="603"/>
      <c r="O17" s="303"/>
      <c r="P17" s="298"/>
      <c r="Q17" s="299"/>
      <c r="R17" s="303"/>
      <c r="S17" s="303"/>
      <c r="T17" s="303"/>
    </row>
    <row r="18" spans="1:20" ht="19.5" customHeight="1">
      <c r="A18" s="636" t="s">
        <v>119</v>
      </c>
      <c r="B18" s="637"/>
      <c r="C18" s="675">
        <v>0</v>
      </c>
      <c r="D18" s="680">
        <v>0</v>
      </c>
      <c r="E18" s="604"/>
      <c r="F18" s="605"/>
      <c r="O18" s="308"/>
      <c r="P18" s="308"/>
      <c r="Q18" s="308"/>
      <c r="R18" s="308"/>
      <c r="S18" s="308"/>
      <c r="T18" s="308"/>
    </row>
    <row r="19" spans="1:20" ht="19.5" customHeight="1" thickBot="1">
      <c r="A19" s="634" t="s">
        <v>190</v>
      </c>
      <c r="B19" s="635"/>
      <c r="C19" s="681">
        <f>SUM(C17:C18)</f>
        <v>0</v>
      </c>
      <c r="D19" s="682">
        <f>SUM(D17:D18)</f>
        <v>0</v>
      </c>
      <c r="E19" s="592"/>
      <c r="F19" s="593"/>
      <c r="O19" s="308"/>
      <c r="P19" s="308"/>
      <c r="Q19" s="308"/>
      <c r="R19" s="308"/>
      <c r="S19" s="308"/>
      <c r="T19" s="308"/>
    </row>
    <row r="20" spans="1:20" ht="19.5" customHeight="1" thickBot="1">
      <c r="A20" s="320"/>
      <c r="B20" s="319"/>
      <c r="C20" s="683"/>
      <c r="D20" s="683"/>
      <c r="E20" s="408"/>
      <c r="F20" s="409"/>
      <c r="O20" s="308"/>
      <c r="P20" s="308"/>
      <c r="Q20" s="308"/>
      <c r="R20" s="308"/>
      <c r="S20" s="308"/>
      <c r="T20" s="308"/>
    </row>
    <row r="21" spans="1:20" ht="19.5" customHeight="1" thickBot="1">
      <c r="A21" s="646" t="s">
        <v>207</v>
      </c>
      <c r="B21" s="643"/>
      <c r="C21" s="663" t="s">
        <v>17</v>
      </c>
      <c r="D21" s="684" t="s">
        <v>16</v>
      </c>
      <c r="E21" s="594" t="s">
        <v>231</v>
      </c>
      <c r="F21" s="595"/>
      <c r="O21" s="293"/>
      <c r="P21" s="293"/>
      <c r="Q21" s="293"/>
      <c r="R21" s="293"/>
      <c r="S21" s="293"/>
      <c r="T21" s="293"/>
    </row>
    <row r="22" spans="1:20" ht="19.5" customHeight="1" thickTop="1">
      <c r="A22" s="640" t="s">
        <v>45</v>
      </c>
      <c r="B22" s="641"/>
      <c r="C22" s="671">
        <f>SUM(C23:C37)</f>
        <v>0</v>
      </c>
      <c r="D22" s="685">
        <f>SUM(D23:D37)</f>
        <v>0</v>
      </c>
      <c r="E22" s="596"/>
      <c r="F22" s="597"/>
      <c r="O22" s="293"/>
      <c r="P22" s="293"/>
      <c r="Q22" s="293"/>
      <c r="R22" s="293"/>
      <c r="S22" s="293"/>
      <c r="T22" s="293"/>
    </row>
    <row r="23" spans="1:20" s="329" customFormat="1" ht="14.25" customHeight="1">
      <c r="A23" s="328"/>
      <c r="B23" s="339" t="s">
        <v>183</v>
      </c>
      <c r="C23" s="686">
        <v>0</v>
      </c>
      <c r="D23" s="687">
        <v>0</v>
      </c>
      <c r="E23" s="586" t="s">
        <v>226</v>
      </c>
      <c r="F23" s="587"/>
      <c r="J23" s="330"/>
      <c r="K23" s="330"/>
      <c r="M23" s="330"/>
      <c r="N23" s="330"/>
      <c r="O23" s="331"/>
      <c r="P23" s="331"/>
      <c r="Q23" s="331"/>
      <c r="R23" s="331"/>
      <c r="S23" s="331"/>
      <c r="T23" s="331"/>
    </row>
    <row r="24" spans="1:20" s="329" customFormat="1" ht="14.25" customHeight="1">
      <c r="A24" s="332"/>
      <c r="B24" s="340" t="s">
        <v>195</v>
      </c>
      <c r="C24" s="688" t="s">
        <v>215</v>
      </c>
      <c r="D24" s="689"/>
      <c r="E24" s="588" t="s">
        <v>169</v>
      </c>
      <c r="F24" s="589"/>
      <c r="J24" s="330"/>
      <c r="K24" s="330"/>
      <c r="M24" s="330"/>
      <c r="N24" s="330"/>
      <c r="O24" s="331"/>
      <c r="P24" s="331"/>
      <c r="Q24" s="331"/>
      <c r="R24" s="331"/>
      <c r="S24" s="331"/>
      <c r="T24" s="331"/>
    </row>
    <row r="25" spans="1:20" s="329" customFormat="1" ht="14.25" customHeight="1">
      <c r="A25" s="332"/>
      <c r="B25" s="341" t="s">
        <v>191</v>
      </c>
      <c r="C25" s="690">
        <v>0</v>
      </c>
      <c r="D25" s="691"/>
      <c r="E25" s="610" t="s">
        <v>239</v>
      </c>
      <c r="F25" s="611"/>
      <c r="J25" s="330"/>
      <c r="K25" s="330"/>
      <c r="M25" s="330"/>
      <c r="N25" s="330"/>
      <c r="O25" s="331"/>
      <c r="P25" s="331"/>
      <c r="Q25" s="331"/>
      <c r="R25" s="331"/>
      <c r="S25" s="331"/>
      <c r="T25" s="331"/>
    </row>
    <row r="26" spans="1:20" s="329" customFormat="1" ht="14.25" customHeight="1">
      <c r="A26" s="332"/>
      <c r="B26" s="341" t="s">
        <v>193</v>
      </c>
      <c r="C26" s="690">
        <v>0</v>
      </c>
      <c r="D26" s="691">
        <v>0</v>
      </c>
      <c r="E26" s="578" t="s">
        <v>210</v>
      </c>
      <c r="F26" s="579"/>
      <c r="J26" s="330"/>
      <c r="K26" s="330"/>
      <c r="M26" s="330"/>
      <c r="N26" s="330"/>
      <c r="O26" s="331"/>
      <c r="P26" s="331"/>
      <c r="Q26" s="331"/>
      <c r="R26" s="331"/>
      <c r="S26" s="331"/>
      <c r="T26" s="331"/>
    </row>
    <row r="27" spans="1:20" s="329" customFormat="1" ht="14.25" customHeight="1">
      <c r="A27" s="332"/>
      <c r="B27" s="341" t="s">
        <v>179</v>
      </c>
      <c r="C27" s="690">
        <v>0</v>
      </c>
      <c r="D27" s="691">
        <v>0</v>
      </c>
      <c r="E27" s="578" t="s">
        <v>213</v>
      </c>
      <c r="F27" s="579"/>
      <c r="J27" s="330"/>
      <c r="K27" s="330"/>
      <c r="M27" s="330"/>
      <c r="N27" s="330"/>
      <c r="O27" s="331"/>
      <c r="P27" s="331"/>
      <c r="Q27" s="331"/>
      <c r="R27" s="331"/>
      <c r="S27" s="331"/>
      <c r="T27" s="331"/>
    </row>
    <row r="28" spans="1:20" s="329" customFormat="1" ht="14.25" customHeight="1">
      <c r="A28" s="332"/>
      <c r="B28" s="341" t="s">
        <v>180</v>
      </c>
      <c r="C28" s="690">
        <v>0</v>
      </c>
      <c r="D28" s="691">
        <v>0</v>
      </c>
      <c r="E28" s="578" t="s">
        <v>214</v>
      </c>
      <c r="F28" s="579"/>
      <c r="J28" s="330"/>
      <c r="K28" s="330"/>
      <c r="M28" s="330"/>
      <c r="N28" s="330"/>
      <c r="O28" s="331"/>
      <c r="P28" s="331"/>
      <c r="Q28" s="331"/>
      <c r="R28" s="331"/>
      <c r="S28" s="331"/>
      <c r="T28" s="331"/>
    </row>
    <row r="29" spans="1:20" s="329" customFormat="1" ht="14.25" customHeight="1">
      <c r="A29" s="332"/>
      <c r="B29" s="341" t="s">
        <v>181</v>
      </c>
      <c r="C29" s="690">
        <v>0</v>
      </c>
      <c r="D29" s="691">
        <v>0</v>
      </c>
      <c r="E29" s="578" t="s">
        <v>224</v>
      </c>
      <c r="F29" s="579"/>
      <c r="J29" s="330"/>
      <c r="K29" s="330"/>
      <c r="M29" s="330"/>
      <c r="N29" s="330"/>
      <c r="O29" s="331"/>
      <c r="P29" s="331"/>
      <c r="Q29" s="331"/>
      <c r="R29" s="331"/>
      <c r="S29" s="331"/>
      <c r="T29" s="331"/>
    </row>
    <row r="30" spans="1:20" s="329" customFormat="1" ht="14.25" customHeight="1">
      <c r="A30" s="332"/>
      <c r="B30" s="341" t="s">
        <v>182</v>
      </c>
      <c r="C30" s="690">
        <v>0</v>
      </c>
      <c r="D30" s="691">
        <v>0</v>
      </c>
      <c r="E30" s="578" t="s">
        <v>225</v>
      </c>
      <c r="F30" s="579"/>
      <c r="J30" s="330"/>
      <c r="K30" s="330"/>
      <c r="M30" s="330"/>
      <c r="N30" s="330"/>
      <c r="O30" s="331"/>
      <c r="P30" s="331"/>
      <c r="Q30" s="331"/>
      <c r="R30" s="331"/>
      <c r="S30" s="331"/>
      <c r="T30" s="331"/>
    </row>
    <row r="31" spans="1:20" s="329" customFormat="1" ht="14.25" customHeight="1">
      <c r="A31" s="332"/>
      <c r="B31" s="342" t="s">
        <v>28</v>
      </c>
      <c r="C31" s="690">
        <v>0</v>
      </c>
      <c r="D31" s="691">
        <v>0</v>
      </c>
      <c r="E31" s="590" t="s">
        <v>241</v>
      </c>
      <c r="F31" s="591"/>
      <c r="J31" s="330"/>
      <c r="K31" s="330"/>
      <c r="M31" s="330"/>
      <c r="N31" s="330"/>
      <c r="O31" s="333"/>
      <c r="P31" s="333"/>
      <c r="Q31" s="333"/>
      <c r="R31" s="333"/>
      <c r="S31" s="333"/>
      <c r="T31" s="333"/>
    </row>
    <row r="32" spans="1:20" s="329" customFormat="1" ht="14.25" customHeight="1">
      <c r="A32" s="332"/>
      <c r="B32" s="342"/>
      <c r="C32" s="690"/>
      <c r="D32" s="691"/>
      <c r="E32" s="412" t="s">
        <v>242</v>
      </c>
      <c r="F32" s="413"/>
      <c r="J32" s="330"/>
      <c r="K32" s="330"/>
      <c r="M32" s="330"/>
      <c r="N32" s="330"/>
      <c r="O32" s="333"/>
      <c r="P32" s="333"/>
      <c r="Q32" s="333"/>
      <c r="R32" s="333"/>
      <c r="S32" s="333"/>
      <c r="T32" s="333"/>
    </row>
    <row r="33" spans="1:20" s="329" customFormat="1" ht="14.25" customHeight="1">
      <c r="A33" s="332"/>
      <c r="B33" s="340" t="s">
        <v>149</v>
      </c>
      <c r="C33" s="690">
        <v>0</v>
      </c>
      <c r="D33" s="691">
        <v>0</v>
      </c>
      <c r="E33" s="588" t="s">
        <v>187</v>
      </c>
      <c r="F33" s="589"/>
      <c r="J33" s="330"/>
      <c r="K33" s="330"/>
      <c r="M33" s="330"/>
      <c r="N33" s="330"/>
      <c r="O33" s="333"/>
      <c r="P33" s="333"/>
      <c r="Q33" s="333"/>
      <c r="R33" s="333"/>
      <c r="S33" s="333"/>
      <c r="T33" s="333"/>
    </row>
    <row r="34" spans="1:20" s="329" customFormat="1" ht="14.25" customHeight="1">
      <c r="A34" s="332"/>
      <c r="B34" s="340" t="s">
        <v>146</v>
      </c>
      <c r="C34" s="690">
        <v>0</v>
      </c>
      <c r="D34" s="691">
        <v>0</v>
      </c>
      <c r="E34" s="588" t="s">
        <v>187</v>
      </c>
      <c r="F34" s="589"/>
      <c r="J34" s="330"/>
      <c r="K34" s="330"/>
      <c r="M34" s="330"/>
      <c r="N34" s="330"/>
      <c r="O34" s="333"/>
      <c r="P34" s="333"/>
      <c r="Q34" s="333"/>
      <c r="R34" s="333"/>
      <c r="S34" s="333"/>
      <c r="T34" s="333"/>
    </row>
    <row r="35" spans="1:20" s="329" customFormat="1" ht="14.25" customHeight="1">
      <c r="A35" s="332"/>
      <c r="B35" s="342" t="s">
        <v>30</v>
      </c>
      <c r="C35" s="692">
        <v>0</v>
      </c>
      <c r="D35" s="693">
        <v>0</v>
      </c>
      <c r="E35" s="578" t="s">
        <v>178</v>
      </c>
      <c r="F35" s="579"/>
      <c r="J35" s="330"/>
      <c r="K35" s="330"/>
      <c r="M35" s="330"/>
      <c r="N35" s="330"/>
      <c r="O35" s="331"/>
      <c r="P35" s="331"/>
      <c r="Q35" s="331"/>
      <c r="R35" s="331"/>
      <c r="S35" s="331"/>
      <c r="T35" s="331"/>
    </row>
    <row r="36" spans="1:20" s="329" customFormat="1" ht="14.25" customHeight="1">
      <c r="A36" s="332"/>
      <c r="B36" s="347"/>
      <c r="C36" s="692"/>
      <c r="D36" s="693"/>
      <c r="E36" s="578"/>
      <c r="F36" s="579"/>
      <c r="J36" s="330"/>
      <c r="K36" s="330"/>
      <c r="M36" s="330"/>
      <c r="N36" s="330"/>
      <c r="O36" s="331"/>
      <c r="P36" s="331"/>
      <c r="Q36" s="331"/>
      <c r="R36" s="331"/>
      <c r="S36" s="331"/>
      <c r="T36" s="331"/>
    </row>
    <row r="37" spans="1:20" s="329" customFormat="1" ht="14.25" customHeight="1" thickBot="1">
      <c r="A37" s="346"/>
      <c r="B37" s="414" t="s">
        <v>194</v>
      </c>
      <c r="C37" s="694">
        <v>0</v>
      </c>
      <c r="D37" s="695">
        <v>0</v>
      </c>
      <c r="E37" s="582" t="s">
        <v>240</v>
      </c>
      <c r="F37" s="583"/>
      <c r="J37" s="330"/>
      <c r="K37" s="330"/>
      <c r="M37" s="330"/>
      <c r="N37" s="330"/>
      <c r="O37" s="333"/>
      <c r="P37" s="333"/>
      <c r="Q37" s="333"/>
      <c r="R37" s="333"/>
      <c r="S37" s="333"/>
      <c r="T37" s="333"/>
    </row>
    <row r="38" spans="1:20" ht="19.5" customHeight="1" thickTop="1">
      <c r="A38" s="350" t="s">
        <v>44</v>
      </c>
      <c r="B38" s="355"/>
      <c r="C38" s="671">
        <f>SUM(C39:C48)</f>
        <v>0</v>
      </c>
      <c r="D38" s="685">
        <f>SUM(D39:D48)</f>
        <v>0</v>
      </c>
      <c r="E38" s="584" t="s">
        <v>206</v>
      </c>
      <c r="F38" s="585"/>
      <c r="O38" s="308"/>
      <c r="P38" s="308"/>
      <c r="Q38" s="308"/>
      <c r="R38" s="308"/>
      <c r="S38" s="308"/>
      <c r="T38" s="308"/>
    </row>
    <row r="39" spans="1:20" s="329" customFormat="1" ht="14.25" customHeight="1">
      <c r="A39" s="332"/>
      <c r="B39" s="343" t="s">
        <v>24</v>
      </c>
      <c r="C39" s="686">
        <v>0</v>
      </c>
      <c r="D39" s="696">
        <v>0</v>
      </c>
      <c r="E39" s="586" t="s">
        <v>192</v>
      </c>
      <c r="F39" s="587"/>
      <c r="J39" s="330"/>
      <c r="K39" s="330"/>
      <c r="M39" s="330"/>
      <c r="N39" s="330"/>
      <c r="O39" s="331"/>
      <c r="P39" s="334"/>
      <c r="Q39" s="333"/>
      <c r="R39" s="331"/>
      <c r="S39" s="331"/>
      <c r="T39" s="331"/>
    </row>
    <row r="40" spans="1:20" s="329" customFormat="1" ht="14.25" customHeight="1">
      <c r="A40" s="332"/>
      <c r="B40" s="344" t="s">
        <v>147</v>
      </c>
      <c r="C40" s="690">
        <v>0</v>
      </c>
      <c r="D40" s="691">
        <v>0</v>
      </c>
      <c r="E40" s="576" t="s">
        <v>223</v>
      </c>
      <c r="F40" s="577"/>
      <c r="J40" s="330"/>
      <c r="K40" s="330"/>
      <c r="M40" s="330"/>
      <c r="N40" s="330"/>
      <c r="O40" s="331"/>
      <c r="P40" s="331"/>
      <c r="Q40" s="333"/>
      <c r="R40" s="331"/>
      <c r="S40" s="331"/>
      <c r="T40" s="331"/>
    </row>
    <row r="41" spans="1:20" s="329" customFormat="1" ht="14.25" customHeight="1">
      <c r="A41" s="332"/>
      <c r="B41" s="344" t="s">
        <v>193</v>
      </c>
      <c r="C41" s="690">
        <v>0</v>
      </c>
      <c r="D41" s="691">
        <v>0</v>
      </c>
      <c r="E41" s="576" t="s">
        <v>222</v>
      </c>
      <c r="F41" s="577"/>
      <c r="J41" s="330"/>
      <c r="K41" s="330"/>
      <c r="M41" s="330"/>
      <c r="N41" s="330"/>
      <c r="O41" s="331"/>
      <c r="P41" s="331"/>
      <c r="Q41" s="333"/>
      <c r="R41" s="331"/>
      <c r="S41" s="331"/>
      <c r="T41" s="331"/>
    </row>
    <row r="42" spans="1:20" s="329" customFormat="1" ht="14.25" customHeight="1">
      <c r="A42" s="332"/>
      <c r="B42" s="344" t="s">
        <v>28</v>
      </c>
      <c r="C42" s="690">
        <v>0</v>
      </c>
      <c r="D42" s="697">
        <v>0</v>
      </c>
      <c r="E42" s="578" t="s">
        <v>161</v>
      </c>
      <c r="F42" s="579"/>
      <c r="J42" s="330"/>
      <c r="K42" s="330"/>
      <c r="M42" s="330"/>
      <c r="N42" s="330"/>
      <c r="O42" s="331"/>
      <c r="P42" s="331"/>
      <c r="Q42" s="333"/>
      <c r="R42" s="331"/>
      <c r="S42" s="331"/>
      <c r="T42" s="331"/>
    </row>
    <row r="43" spans="1:20" s="329" customFormat="1" ht="14.25" customHeight="1">
      <c r="A43" s="332"/>
      <c r="B43" s="345" t="s">
        <v>166</v>
      </c>
      <c r="C43" s="692">
        <v>0</v>
      </c>
      <c r="D43" s="698">
        <v>0</v>
      </c>
      <c r="E43" s="580" t="s">
        <v>209</v>
      </c>
      <c r="F43" s="581"/>
      <c r="J43" s="330"/>
      <c r="K43" s="330"/>
      <c r="M43" s="330"/>
      <c r="N43" s="330"/>
      <c r="O43" s="331"/>
      <c r="P43" s="331"/>
      <c r="Q43" s="333"/>
      <c r="R43" s="331"/>
      <c r="S43" s="331"/>
      <c r="T43" s="331"/>
    </row>
    <row r="44" spans="1:20" s="329" customFormat="1" ht="14.25" customHeight="1">
      <c r="A44" s="332"/>
      <c r="B44" s="345" t="s">
        <v>148</v>
      </c>
      <c r="C44" s="692">
        <v>0</v>
      </c>
      <c r="D44" s="693">
        <v>0</v>
      </c>
      <c r="E44" s="576" t="s">
        <v>244</v>
      </c>
      <c r="F44" s="577"/>
      <c r="J44" s="330"/>
      <c r="K44" s="330"/>
      <c r="M44" s="330"/>
      <c r="N44" s="330"/>
      <c r="O44" s="331"/>
      <c r="P44" s="331"/>
      <c r="Q44" s="333"/>
      <c r="R44" s="331"/>
      <c r="S44" s="331"/>
      <c r="T44" s="331"/>
    </row>
    <row r="45" spans="1:20" s="329" customFormat="1" ht="14.25" customHeight="1">
      <c r="A45" s="332"/>
      <c r="B45" s="344" t="s">
        <v>172</v>
      </c>
      <c r="C45" s="690">
        <v>0</v>
      </c>
      <c r="D45" s="691">
        <v>0</v>
      </c>
      <c r="E45" s="578" t="s">
        <v>185</v>
      </c>
      <c r="F45" s="579"/>
      <c r="J45" s="330"/>
      <c r="K45" s="330"/>
      <c r="M45" s="330"/>
      <c r="N45" s="330"/>
      <c r="O45" s="331"/>
      <c r="P45" s="331"/>
      <c r="Q45" s="331"/>
      <c r="R45" s="331"/>
      <c r="S45" s="331"/>
      <c r="T45" s="331"/>
    </row>
    <row r="46" spans="1:20" s="329" customFormat="1" ht="14.25" customHeight="1">
      <c r="A46" s="332"/>
      <c r="B46" s="344" t="s">
        <v>173</v>
      </c>
      <c r="C46" s="690">
        <v>0</v>
      </c>
      <c r="D46" s="691">
        <v>0</v>
      </c>
      <c r="E46" s="578" t="s">
        <v>243</v>
      </c>
      <c r="F46" s="579"/>
      <c r="J46" s="330"/>
      <c r="K46" s="330"/>
      <c r="M46" s="330"/>
      <c r="N46" s="330"/>
      <c r="O46" s="331"/>
      <c r="P46" s="331"/>
      <c r="Q46" s="331"/>
      <c r="R46" s="331"/>
      <c r="S46" s="331"/>
      <c r="T46" s="331"/>
    </row>
    <row r="47" spans="1:20" s="329" customFormat="1" ht="14.25" customHeight="1">
      <c r="A47" s="335"/>
      <c r="B47" s="344" t="s">
        <v>30</v>
      </c>
      <c r="C47" s="690">
        <v>0</v>
      </c>
      <c r="D47" s="691">
        <v>0</v>
      </c>
      <c r="E47" s="580" t="s">
        <v>186</v>
      </c>
      <c r="F47" s="581"/>
      <c r="J47" s="330"/>
      <c r="K47" s="330"/>
      <c r="M47" s="330"/>
      <c r="N47" s="330"/>
      <c r="O47" s="331"/>
      <c r="P47" s="331"/>
      <c r="Q47" s="331"/>
      <c r="R47" s="331"/>
      <c r="S47" s="331"/>
      <c r="T47" s="331"/>
    </row>
    <row r="48" spans="1:20" s="329" customFormat="1" ht="14.25" customHeight="1">
      <c r="A48" s="337"/>
      <c r="B48" s="338"/>
      <c r="C48" s="692"/>
      <c r="D48" s="693"/>
      <c r="E48" s="570"/>
      <c r="F48" s="571"/>
      <c r="J48" s="330"/>
      <c r="K48" s="330"/>
      <c r="M48" s="330"/>
      <c r="N48" s="330"/>
      <c r="O48" s="331"/>
      <c r="P48" s="331"/>
      <c r="Q48" s="331"/>
      <c r="R48" s="331"/>
      <c r="S48" s="331"/>
      <c r="T48" s="331"/>
    </row>
    <row r="49" spans="1:6" ht="15" thickBot="1">
      <c r="A49" s="356"/>
      <c r="B49" s="357"/>
      <c r="C49" s="699"/>
      <c r="D49" s="700"/>
      <c r="E49" s="564"/>
      <c r="F49" s="565"/>
    </row>
    <row r="50" spans="1:20" ht="19.5" customHeight="1" thickTop="1">
      <c r="A50" s="358" t="s">
        <v>120</v>
      </c>
      <c r="B50" s="359"/>
      <c r="C50" s="671">
        <f>SUM(C38,C22)</f>
        <v>0</v>
      </c>
      <c r="D50" s="685">
        <f>SUM(D38,D22)</f>
        <v>0</v>
      </c>
      <c r="E50" s="572"/>
      <c r="F50" s="573"/>
      <c r="O50" s="308"/>
      <c r="P50" s="308"/>
      <c r="Q50" s="308"/>
      <c r="R50" s="308"/>
      <c r="S50" s="308"/>
      <c r="T50" s="308"/>
    </row>
    <row r="51" spans="1:20" ht="19.5" customHeight="1">
      <c r="A51" s="657" t="s">
        <v>122</v>
      </c>
      <c r="B51" s="658"/>
      <c r="C51" s="701">
        <f>C17-C50</f>
        <v>0</v>
      </c>
      <c r="D51" s="685">
        <f>D17-D50</f>
        <v>0</v>
      </c>
      <c r="E51" s="574"/>
      <c r="F51" s="575"/>
      <c r="I51" s="295" t="s">
        <v>175</v>
      </c>
      <c r="J51" s="307"/>
      <c r="K51" s="307"/>
      <c r="L51" s="307"/>
      <c r="M51" s="307"/>
      <c r="N51" s="308"/>
      <c r="P51" s="308"/>
      <c r="Q51" s="308"/>
      <c r="R51" s="308"/>
      <c r="S51" s="308"/>
      <c r="T51" s="308"/>
    </row>
    <row r="52" spans="1:20" ht="19.5" customHeight="1" thickBot="1">
      <c r="A52" s="653" t="s">
        <v>121</v>
      </c>
      <c r="B52" s="654"/>
      <c r="C52" s="702">
        <f>C19-C50</f>
        <v>0</v>
      </c>
      <c r="D52" s="703">
        <f>D19-D50</f>
        <v>0</v>
      </c>
      <c r="E52" s="554"/>
      <c r="F52" s="555"/>
      <c r="I52" s="308"/>
      <c r="J52" s="308"/>
      <c r="K52" s="308"/>
      <c r="L52" s="308"/>
      <c r="M52" s="308"/>
      <c r="N52" s="309"/>
      <c r="P52" s="308"/>
      <c r="Q52" s="308"/>
      <c r="R52" s="308"/>
      <c r="S52" s="308"/>
      <c r="T52" s="308"/>
    </row>
    <row r="53" spans="1:20" ht="19.5" customHeight="1">
      <c r="A53" s="314"/>
      <c r="B53" s="314"/>
      <c r="C53" s="704"/>
      <c r="D53" s="704"/>
      <c r="E53" s="317"/>
      <c r="F53" s="289"/>
      <c r="I53" s="308"/>
      <c r="J53" s="308"/>
      <c r="K53" s="308"/>
      <c r="L53" s="308"/>
      <c r="M53" s="308"/>
      <c r="N53" s="309"/>
      <c r="P53" s="308"/>
      <c r="Q53" s="308"/>
      <c r="R53" s="308"/>
      <c r="S53" s="308"/>
      <c r="T53" s="308"/>
    </row>
    <row r="54" spans="4:20" ht="19.5" customHeight="1">
      <c r="D54" s="706"/>
      <c r="F54" s="289"/>
      <c r="I54" s="308"/>
      <c r="J54" s="308"/>
      <c r="K54" s="308"/>
      <c r="L54" s="308"/>
      <c r="M54" s="308"/>
      <c r="N54" s="309"/>
      <c r="P54" s="308"/>
      <c r="Q54" s="308"/>
      <c r="R54" s="308"/>
      <c r="S54" s="308"/>
      <c r="T54" s="308"/>
    </row>
    <row r="55" spans="2:20" ht="20.25" customHeight="1">
      <c r="B55" s="380"/>
      <c r="C55" s="659" t="s">
        <v>247</v>
      </c>
      <c r="D55" s="659"/>
      <c r="E55" s="659"/>
      <c r="F55" s="659"/>
      <c r="I55" s="310"/>
      <c r="J55" s="310"/>
      <c r="K55" s="310"/>
      <c r="L55" s="310"/>
      <c r="M55" s="310"/>
      <c r="N55" s="308"/>
      <c r="P55" s="308"/>
      <c r="Q55" s="308"/>
      <c r="R55" s="308"/>
      <c r="S55" s="308"/>
      <c r="T55" s="308"/>
    </row>
    <row r="56" spans="1:20" ht="20.25" customHeight="1">
      <c r="A56" s="644"/>
      <c r="B56" s="380"/>
      <c r="C56" s="568" t="s">
        <v>249</v>
      </c>
      <c r="D56" s="568"/>
      <c r="E56" s="568"/>
      <c r="F56" s="568"/>
      <c r="I56" s="310"/>
      <c r="J56" s="310"/>
      <c r="K56" s="310"/>
      <c r="L56" s="310"/>
      <c r="M56" s="310"/>
      <c r="N56" s="308"/>
      <c r="P56" s="308"/>
      <c r="Q56" s="308"/>
      <c r="R56" s="308"/>
      <c r="S56" s="308"/>
      <c r="T56" s="308"/>
    </row>
    <row r="57" spans="1:20" ht="19.5" customHeight="1" thickBot="1">
      <c r="A57" s="645"/>
      <c r="B57" s="336" t="s">
        <v>168</v>
      </c>
      <c r="C57" s="569" t="s">
        <v>248</v>
      </c>
      <c r="D57" s="569"/>
      <c r="E57" s="569"/>
      <c r="F57" s="569"/>
      <c r="I57" s="310"/>
      <c r="J57" s="310"/>
      <c r="K57" s="310"/>
      <c r="L57" s="310"/>
      <c r="M57" s="310"/>
      <c r="N57" s="308"/>
      <c r="P57" s="308"/>
      <c r="Q57" s="308"/>
      <c r="R57" s="308"/>
      <c r="S57" s="308"/>
      <c r="T57" s="308"/>
    </row>
    <row r="58" spans="1:20" ht="19.5" customHeight="1" thickBot="1">
      <c r="A58" s="642" t="s">
        <v>8</v>
      </c>
      <c r="B58" s="643"/>
      <c r="C58" s="707" t="s">
        <v>155</v>
      </c>
      <c r="D58" s="708"/>
      <c r="E58" s="556" t="s">
        <v>143</v>
      </c>
      <c r="F58" s="557"/>
      <c r="I58" s="310"/>
      <c r="J58" s="310"/>
      <c r="K58" s="310"/>
      <c r="L58" s="310"/>
      <c r="M58" s="310"/>
      <c r="N58" s="308"/>
      <c r="P58" s="308"/>
      <c r="Q58" s="308"/>
      <c r="R58" s="308"/>
      <c r="S58" s="308"/>
      <c r="T58" s="308"/>
    </row>
    <row r="59" spans="1:20" ht="19.5" customHeight="1" thickTop="1">
      <c r="A59" s="655" t="s">
        <v>9</v>
      </c>
      <c r="B59" s="656"/>
      <c r="C59" s="709">
        <f>SUM(C60:C62)</f>
        <v>0</v>
      </c>
      <c r="D59" s="710"/>
      <c r="E59" s="626"/>
      <c r="F59" s="627"/>
      <c r="I59" s="310"/>
      <c r="J59" s="310"/>
      <c r="K59" s="310"/>
      <c r="L59" s="310"/>
      <c r="M59" s="310"/>
      <c r="N59" s="308"/>
      <c r="P59" s="308"/>
      <c r="Q59" s="308"/>
      <c r="R59" s="308"/>
      <c r="S59" s="308"/>
      <c r="T59" s="308"/>
    </row>
    <row r="60" spans="1:20" ht="19.5" customHeight="1">
      <c r="A60" s="332"/>
      <c r="B60" s="360" t="s">
        <v>0</v>
      </c>
      <c r="C60" s="711">
        <v>0</v>
      </c>
      <c r="D60" s="712"/>
      <c r="E60" s="586" t="s">
        <v>151</v>
      </c>
      <c r="F60" s="587"/>
      <c r="I60" s="310"/>
      <c r="J60" s="310"/>
      <c r="K60" s="310"/>
      <c r="L60" s="310"/>
      <c r="M60" s="310"/>
      <c r="N60" s="308"/>
      <c r="P60" s="308"/>
      <c r="Q60" s="308"/>
      <c r="R60" s="308"/>
      <c r="S60" s="308"/>
      <c r="T60" s="308"/>
    </row>
    <row r="61" spans="1:20" ht="19.5" customHeight="1">
      <c r="A61" s="332"/>
      <c r="B61" s="344" t="s">
        <v>1</v>
      </c>
      <c r="C61" s="713">
        <v>0</v>
      </c>
      <c r="D61" s="714"/>
      <c r="E61" s="578" t="s">
        <v>145</v>
      </c>
      <c r="F61" s="579"/>
      <c r="I61" s="308"/>
      <c r="J61" s="308"/>
      <c r="K61" s="308"/>
      <c r="L61" s="308"/>
      <c r="M61" s="308"/>
      <c r="N61" s="309"/>
      <c r="P61" s="308"/>
      <c r="Q61" s="308"/>
      <c r="R61" s="308"/>
      <c r="S61" s="308"/>
      <c r="T61" s="308"/>
    </row>
    <row r="62" spans="1:20" ht="19.5" customHeight="1" thickBot="1">
      <c r="A62" s="346"/>
      <c r="B62" s="426"/>
      <c r="C62" s="715"/>
      <c r="D62" s="716"/>
      <c r="E62" s="564"/>
      <c r="F62" s="565"/>
      <c r="I62" s="295"/>
      <c r="J62" s="306"/>
      <c r="K62" s="308"/>
      <c r="L62" s="308"/>
      <c r="M62" s="308"/>
      <c r="N62" s="309"/>
      <c r="P62" s="308"/>
      <c r="Q62" s="308"/>
      <c r="R62" s="308"/>
      <c r="S62" s="308"/>
      <c r="T62" s="308"/>
    </row>
    <row r="63" spans="1:20" ht="19.5" customHeight="1" thickTop="1">
      <c r="A63" s="638" t="s">
        <v>10</v>
      </c>
      <c r="B63" s="639"/>
      <c r="C63" s="717">
        <f>SUM(C64:C65)</f>
        <v>0</v>
      </c>
      <c r="D63" s="718"/>
      <c r="E63" s="566"/>
      <c r="F63" s="567"/>
      <c r="I63" s="295"/>
      <c r="J63" s="306"/>
      <c r="K63" s="308"/>
      <c r="L63" s="308"/>
      <c r="M63" s="308"/>
      <c r="N63" s="309"/>
      <c r="P63" s="308"/>
      <c r="Q63" s="308"/>
      <c r="R63" s="308"/>
      <c r="S63" s="308"/>
      <c r="T63" s="308"/>
    </row>
    <row r="64" spans="1:20" ht="19.5" customHeight="1">
      <c r="A64" s="328"/>
      <c r="B64" s="360" t="s">
        <v>2</v>
      </c>
      <c r="C64" s="719">
        <v>0</v>
      </c>
      <c r="D64" s="720"/>
      <c r="E64" s="618" t="s">
        <v>152</v>
      </c>
      <c r="F64" s="619"/>
      <c r="I64" s="308"/>
      <c r="J64" s="309"/>
      <c r="K64" s="309"/>
      <c r="L64" s="308"/>
      <c r="M64" s="309"/>
      <c r="N64" s="309"/>
      <c r="P64" s="308"/>
      <c r="Q64" s="308"/>
      <c r="R64" s="308"/>
      <c r="S64" s="308"/>
      <c r="T64" s="308"/>
    </row>
    <row r="65" spans="1:20" ht="19.5" customHeight="1" thickBot="1">
      <c r="A65" s="349"/>
      <c r="B65" s="348" t="s">
        <v>3</v>
      </c>
      <c r="C65" s="721">
        <v>0</v>
      </c>
      <c r="D65" s="722"/>
      <c r="E65" s="600" t="s">
        <v>205</v>
      </c>
      <c r="F65" s="601"/>
      <c r="I65" s="308"/>
      <c r="J65" s="415"/>
      <c r="K65" s="308"/>
      <c r="L65" s="308"/>
      <c r="M65" s="308"/>
      <c r="N65" s="308"/>
      <c r="P65" s="308"/>
      <c r="Q65" s="308"/>
      <c r="R65" s="308"/>
      <c r="S65" s="308"/>
      <c r="T65" s="308"/>
    </row>
    <row r="66" spans="1:20" ht="19.5" customHeight="1" thickTop="1">
      <c r="A66" s="638" t="s">
        <v>11</v>
      </c>
      <c r="B66" s="639"/>
      <c r="C66" s="717">
        <f>SUM(C67:C69)</f>
        <v>0</v>
      </c>
      <c r="D66" s="718"/>
      <c r="E66" s="566"/>
      <c r="F66" s="567"/>
      <c r="I66" s="308"/>
      <c r="J66" s="306"/>
      <c r="K66" s="308"/>
      <c r="L66" s="308"/>
      <c r="M66" s="308"/>
      <c r="N66" s="308"/>
      <c r="P66" s="308"/>
      <c r="Q66" s="308"/>
      <c r="R66" s="308"/>
      <c r="S66" s="308"/>
      <c r="T66" s="308"/>
    </row>
    <row r="67" spans="1:20" ht="19.5" customHeight="1">
      <c r="A67" s="351"/>
      <c r="B67" s="361" t="s">
        <v>211</v>
      </c>
      <c r="C67" s="719">
        <v>0</v>
      </c>
      <c r="D67" s="720"/>
      <c r="E67" s="606" t="s">
        <v>228</v>
      </c>
      <c r="F67" s="607"/>
      <c r="I67" s="308"/>
      <c r="J67" s="308"/>
      <c r="K67" s="308"/>
      <c r="L67" s="308"/>
      <c r="M67" s="308"/>
      <c r="N67" s="309"/>
      <c r="P67" s="308"/>
      <c r="Q67" s="308"/>
      <c r="R67" s="308"/>
      <c r="S67" s="308"/>
      <c r="T67" s="308"/>
    </row>
    <row r="68" spans="1:20" ht="19.5" customHeight="1">
      <c r="A68" s="410"/>
      <c r="B68" s="361" t="s">
        <v>229</v>
      </c>
      <c r="C68" s="723">
        <v>0</v>
      </c>
      <c r="D68" s="724"/>
      <c r="E68" s="548" t="s">
        <v>230</v>
      </c>
      <c r="F68" s="549"/>
      <c r="I68" s="308"/>
      <c r="J68" s="308"/>
      <c r="K68" s="308"/>
      <c r="L68" s="308"/>
      <c r="M68" s="308"/>
      <c r="N68" s="309"/>
      <c r="P68" s="308"/>
      <c r="Q68" s="308"/>
      <c r="R68" s="308"/>
      <c r="S68" s="308"/>
      <c r="T68" s="308"/>
    </row>
    <row r="69" spans="1:20" ht="19.5" customHeight="1" thickBot="1">
      <c r="A69" s="352"/>
      <c r="B69" s="362" t="s">
        <v>117</v>
      </c>
      <c r="C69" s="721">
        <v>0</v>
      </c>
      <c r="D69" s="722"/>
      <c r="E69" s="608" t="s">
        <v>227</v>
      </c>
      <c r="F69" s="609"/>
      <c r="J69" s="311"/>
      <c r="K69" s="311"/>
      <c r="M69" s="311"/>
      <c r="P69" s="308"/>
      <c r="Q69" s="308"/>
      <c r="R69" s="308"/>
      <c r="S69" s="308"/>
      <c r="T69" s="308"/>
    </row>
    <row r="70" spans="1:20" ht="18" customHeight="1" thickTop="1">
      <c r="A70" s="353" t="s">
        <v>12</v>
      </c>
      <c r="B70" s="427"/>
      <c r="C70" s="717">
        <f>SUM(C71:C72)</f>
        <v>0</v>
      </c>
      <c r="D70" s="718"/>
      <c r="E70" s="566"/>
      <c r="F70" s="567"/>
      <c r="J70" s="311"/>
      <c r="K70" s="311"/>
      <c r="M70" s="311"/>
      <c r="N70" s="309"/>
      <c r="P70" s="308"/>
      <c r="Q70" s="308"/>
      <c r="R70" s="308"/>
      <c r="S70" s="308"/>
      <c r="T70" s="308"/>
    </row>
    <row r="71" spans="1:14" s="308" customFormat="1" ht="18.75" customHeight="1">
      <c r="A71" s="328"/>
      <c r="B71" s="364" t="s">
        <v>150</v>
      </c>
      <c r="C71" s="719">
        <v>0</v>
      </c>
      <c r="D71" s="720"/>
      <c r="E71" s="552" t="s">
        <v>163</v>
      </c>
      <c r="F71" s="553"/>
      <c r="I71" s="311"/>
      <c r="J71" s="311"/>
      <c r="K71" s="311"/>
      <c r="L71" s="311"/>
      <c r="M71" s="311"/>
      <c r="N71" s="312"/>
    </row>
    <row r="72" spans="1:20" ht="18.75" customHeight="1" thickBot="1">
      <c r="A72" s="346"/>
      <c r="B72" s="348" t="s">
        <v>4</v>
      </c>
      <c r="C72" s="721">
        <v>0</v>
      </c>
      <c r="D72" s="722"/>
      <c r="E72" s="564"/>
      <c r="F72" s="565"/>
      <c r="P72" s="308"/>
      <c r="Q72" s="308"/>
      <c r="R72" s="308"/>
      <c r="S72" s="308"/>
      <c r="T72" s="308"/>
    </row>
    <row r="73" spans="1:6" ht="18.75" customHeight="1" thickTop="1">
      <c r="A73" s="636" t="s">
        <v>118</v>
      </c>
      <c r="B73" s="637"/>
      <c r="C73" s="717">
        <f>SUM(C59,C63,C66,C70)</f>
        <v>0</v>
      </c>
      <c r="D73" s="718"/>
      <c r="E73" s="622"/>
      <c r="F73" s="623"/>
    </row>
    <row r="74" spans="1:6" ht="15.75">
      <c r="A74" s="649" t="s">
        <v>119</v>
      </c>
      <c r="B74" s="650"/>
      <c r="C74" s="725">
        <v>0</v>
      </c>
      <c r="D74" s="726"/>
      <c r="E74" s="562"/>
      <c r="F74" s="563"/>
    </row>
    <row r="75" spans="1:6" ht="16.5" thickBot="1">
      <c r="A75" s="634" t="s">
        <v>190</v>
      </c>
      <c r="B75" s="635"/>
      <c r="C75" s="727">
        <f>SUM(C73:C74)</f>
        <v>0</v>
      </c>
      <c r="D75" s="728"/>
      <c r="E75" s="560"/>
      <c r="F75" s="561"/>
    </row>
    <row r="76" spans="1:3" ht="15.75">
      <c r="A76" s="628"/>
      <c r="B76" s="629"/>
      <c r="C76" s="729"/>
    </row>
    <row r="77" spans="1:3" ht="15.75">
      <c r="A77" s="630"/>
      <c r="B77" s="313"/>
      <c r="C77" s="730"/>
    </row>
    <row r="78" spans="1:5" ht="19.5" thickBot="1">
      <c r="A78" s="631"/>
      <c r="B78" s="336" t="s">
        <v>167</v>
      </c>
      <c r="C78" s="647"/>
      <c r="D78" s="647"/>
      <c r="E78" s="648"/>
    </row>
    <row r="79" spans="1:11" ht="16.5" thickBot="1">
      <c r="A79" s="632" t="s">
        <v>8</v>
      </c>
      <c r="B79" s="633"/>
      <c r="C79" s="731" t="s">
        <v>155</v>
      </c>
      <c r="D79" s="732"/>
      <c r="E79" s="556" t="s">
        <v>143</v>
      </c>
      <c r="F79" s="557"/>
      <c r="K79" s="290"/>
    </row>
    <row r="80" spans="1:6" ht="16.5" thickTop="1">
      <c r="A80" s="640" t="s">
        <v>45</v>
      </c>
      <c r="B80" s="641"/>
      <c r="C80" s="733">
        <f>SUM(C81:C86)</f>
        <v>0</v>
      </c>
      <c r="D80" s="734"/>
      <c r="E80" s="558"/>
      <c r="F80" s="559"/>
    </row>
    <row r="81" spans="1:6" ht="15.75">
      <c r="A81" s="328"/>
      <c r="B81" s="343" t="s">
        <v>196</v>
      </c>
      <c r="C81" s="719">
        <v>0</v>
      </c>
      <c r="D81" s="720"/>
      <c r="E81" s="552" t="s">
        <v>171</v>
      </c>
      <c r="F81" s="553"/>
    </row>
    <row r="82" spans="1:6" ht="15.75">
      <c r="A82" s="332"/>
      <c r="B82" s="344" t="s">
        <v>195</v>
      </c>
      <c r="C82" s="723">
        <v>0</v>
      </c>
      <c r="D82" s="724"/>
      <c r="E82" s="548" t="s">
        <v>170</v>
      </c>
      <c r="F82" s="549"/>
    </row>
    <row r="83" spans="1:6" ht="15.75">
      <c r="A83" s="332"/>
      <c r="B83" s="344" t="s">
        <v>28</v>
      </c>
      <c r="C83" s="723">
        <v>0</v>
      </c>
      <c r="D83" s="724"/>
      <c r="E83" s="546" t="s">
        <v>162</v>
      </c>
      <c r="F83" s="547"/>
    </row>
    <row r="84" spans="1:6" ht="15.75">
      <c r="A84" s="332"/>
      <c r="B84" s="344" t="s">
        <v>149</v>
      </c>
      <c r="C84" s="723">
        <v>0</v>
      </c>
      <c r="D84" s="724"/>
      <c r="E84" s="548" t="s">
        <v>158</v>
      </c>
      <c r="F84" s="549"/>
    </row>
    <row r="85" spans="1:6" ht="15.75">
      <c r="A85" s="332"/>
      <c r="B85" s="344" t="s">
        <v>146</v>
      </c>
      <c r="C85" s="723">
        <v>0</v>
      </c>
      <c r="D85" s="724"/>
      <c r="E85" s="548" t="s">
        <v>164</v>
      </c>
      <c r="F85" s="549"/>
    </row>
    <row r="86" spans="1:6" ht="16.5" thickBot="1">
      <c r="A86" s="346"/>
      <c r="B86" s="348" t="s">
        <v>30</v>
      </c>
      <c r="C86" s="721">
        <v>0</v>
      </c>
      <c r="D86" s="722"/>
      <c r="E86" s="550" t="s">
        <v>165</v>
      </c>
      <c r="F86" s="551"/>
    </row>
    <row r="87" spans="1:6" ht="16.5" thickTop="1">
      <c r="A87" s="350" t="s">
        <v>44</v>
      </c>
      <c r="B87" s="355"/>
      <c r="C87" s="733">
        <v>0</v>
      </c>
      <c r="D87" s="734"/>
      <c r="E87" s="624"/>
      <c r="F87" s="625"/>
    </row>
    <row r="88" spans="1:6" ht="15.75">
      <c r="A88" s="332"/>
      <c r="B88" s="343" t="s">
        <v>24</v>
      </c>
      <c r="C88" s="719">
        <v>0</v>
      </c>
      <c r="D88" s="720"/>
      <c r="E88" s="552" t="s">
        <v>157</v>
      </c>
      <c r="F88" s="553"/>
    </row>
    <row r="89" spans="1:6" ht="15.75">
      <c r="A89" s="332"/>
      <c r="B89" s="344" t="s">
        <v>147</v>
      </c>
      <c r="C89" s="723">
        <v>0</v>
      </c>
      <c r="D89" s="724"/>
      <c r="E89" s="548" t="s">
        <v>159</v>
      </c>
      <c r="F89" s="549"/>
    </row>
    <row r="90" spans="1:6" ht="15.75">
      <c r="A90" s="332"/>
      <c r="B90" s="344" t="s">
        <v>28</v>
      </c>
      <c r="C90" s="723">
        <v>0</v>
      </c>
      <c r="D90" s="724"/>
      <c r="E90" s="548" t="s">
        <v>161</v>
      </c>
      <c r="F90" s="549"/>
    </row>
    <row r="91" spans="1:6" ht="15.75">
      <c r="A91" s="332"/>
      <c r="B91" s="344" t="s">
        <v>166</v>
      </c>
      <c r="C91" s="723">
        <v>0</v>
      </c>
      <c r="D91" s="735"/>
      <c r="E91" s="546" t="s">
        <v>236</v>
      </c>
      <c r="F91" s="547"/>
    </row>
    <row r="92" spans="1:6" ht="15.75">
      <c r="A92" s="332"/>
      <c r="B92" s="345" t="s">
        <v>148</v>
      </c>
      <c r="C92" s="723">
        <v>0</v>
      </c>
      <c r="D92" s="724"/>
      <c r="E92" s="548" t="s">
        <v>160</v>
      </c>
      <c r="F92" s="549"/>
    </row>
    <row r="93" spans="1:6" ht="15.75">
      <c r="A93" s="332"/>
      <c r="B93" s="345" t="s">
        <v>173</v>
      </c>
      <c r="C93" s="723">
        <v>0</v>
      </c>
      <c r="D93" s="724"/>
      <c r="E93" s="548" t="s">
        <v>184</v>
      </c>
      <c r="F93" s="549"/>
    </row>
    <row r="94" spans="1:6" ht="16.5" thickBot="1">
      <c r="A94" s="346"/>
      <c r="B94" s="348" t="s">
        <v>172</v>
      </c>
      <c r="C94" s="721">
        <v>0</v>
      </c>
      <c r="D94" s="722"/>
      <c r="E94" s="550" t="s">
        <v>156</v>
      </c>
      <c r="F94" s="551"/>
    </row>
    <row r="95" spans="1:6" ht="16.5" thickTop="1">
      <c r="A95" s="638" t="s">
        <v>120</v>
      </c>
      <c r="B95" s="639"/>
      <c r="C95" s="733">
        <f>SUM(C87,C80)</f>
        <v>0</v>
      </c>
      <c r="D95" s="734"/>
      <c r="E95" s="542"/>
      <c r="F95" s="543"/>
    </row>
    <row r="96" spans="1:11" ht="15.75">
      <c r="A96" s="660" t="s">
        <v>122</v>
      </c>
      <c r="B96" s="661"/>
      <c r="C96" s="736">
        <f>C73-C95</f>
        <v>0</v>
      </c>
      <c r="D96" s="737"/>
      <c r="E96" s="542"/>
      <c r="F96" s="543"/>
      <c r="J96" s="309"/>
      <c r="K96" s="309"/>
    </row>
    <row r="97" spans="1:6" ht="16.5" thickBot="1">
      <c r="A97" s="651" t="s">
        <v>121</v>
      </c>
      <c r="B97" s="652"/>
      <c r="C97" s="738">
        <f>C75-C95</f>
        <v>0</v>
      </c>
      <c r="D97" s="739"/>
      <c r="E97" s="544"/>
      <c r="F97" s="545"/>
    </row>
    <row r="102" ht="15" thickBot="1">
      <c r="K102" s="378"/>
    </row>
    <row r="103" spans="1:6" ht="27.75" customHeight="1" thickBot="1" thickTop="1">
      <c r="A103" s="325" t="s">
        <v>188</v>
      </c>
      <c r="B103" s="325"/>
      <c r="C103" s="740"/>
      <c r="D103" s="740"/>
      <c r="F103" s="780" t="s">
        <v>250</v>
      </c>
    </row>
    <row r="104" spans="2:15" ht="18.75">
      <c r="B104" s="428" t="s">
        <v>123</v>
      </c>
      <c r="C104" s="741"/>
      <c r="D104" s="742"/>
      <c r="E104" s="388" t="s">
        <v>124</v>
      </c>
      <c r="F104" s="382"/>
      <c r="J104" s="311"/>
      <c r="L104" s="312"/>
      <c r="M104" s="311"/>
      <c r="O104" s="312"/>
    </row>
    <row r="105" spans="2:15" ht="18.75">
      <c r="B105" s="373" t="s">
        <v>8</v>
      </c>
      <c r="C105" s="743" t="s">
        <v>73</v>
      </c>
      <c r="D105" s="744"/>
      <c r="E105" s="389" t="s">
        <v>8</v>
      </c>
      <c r="F105" s="397" t="s">
        <v>73</v>
      </c>
      <c r="J105" s="311"/>
      <c r="L105" s="312"/>
      <c r="M105" s="311"/>
      <c r="O105" s="312"/>
    </row>
    <row r="106" spans="2:15" ht="15.75">
      <c r="B106" s="370" t="s">
        <v>125</v>
      </c>
      <c r="C106" s="745">
        <f>(C107+C108+C109)</f>
        <v>0</v>
      </c>
      <c r="D106" s="746"/>
      <c r="E106" s="390" t="s">
        <v>126</v>
      </c>
      <c r="F106" s="398">
        <f>(F107+F110)</f>
        <v>0</v>
      </c>
      <c r="J106" s="311"/>
      <c r="L106" s="312"/>
      <c r="M106" s="311"/>
      <c r="O106" s="312"/>
    </row>
    <row r="107" spans="2:15" ht="15.75">
      <c r="B107" s="365" t="s">
        <v>89</v>
      </c>
      <c r="C107" s="747">
        <v>0</v>
      </c>
      <c r="D107" s="748"/>
      <c r="E107" s="391" t="s">
        <v>140</v>
      </c>
      <c r="F107" s="399">
        <f>(F108+F109)</f>
        <v>0</v>
      </c>
      <c r="J107" s="311"/>
      <c r="L107" s="312"/>
      <c r="M107" s="311"/>
      <c r="O107" s="312"/>
    </row>
    <row r="108" spans="2:15" ht="15.75">
      <c r="B108" s="365" t="s">
        <v>93</v>
      </c>
      <c r="C108" s="747">
        <v>0</v>
      </c>
      <c r="D108" s="748"/>
      <c r="E108" s="392" t="s">
        <v>138</v>
      </c>
      <c r="F108" s="400">
        <v>0</v>
      </c>
      <c r="J108" s="311"/>
      <c r="L108" s="312"/>
      <c r="M108" s="311"/>
      <c r="O108" s="312"/>
    </row>
    <row r="109" spans="2:15" ht="15.75">
      <c r="B109" s="366" t="s">
        <v>153</v>
      </c>
      <c r="C109" s="749">
        <f>C110+C111</f>
        <v>0</v>
      </c>
      <c r="D109" s="750"/>
      <c r="E109" s="392" t="s">
        <v>1</v>
      </c>
      <c r="F109" s="400">
        <v>0</v>
      </c>
      <c r="J109" s="311"/>
      <c r="L109" s="312"/>
      <c r="M109" s="311"/>
      <c r="O109" s="312"/>
    </row>
    <row r="110" spans="2:15" ht="15.75">
      <c r="B110" s="367" t="s">
        <v>234</v>
      </c>
      <c r="C110" s="751">
        <v>0</v>
      </c>
      <c r="D110" s="752"/>
      <c r="E110" s="384" t="s">
        <v>139</v>
      </c>
      <c r="F110" s="401">
        <v>0</v>
      </c>
      <c r="J110" s="311"/>
      <c r="L110" s="312"/>
      <c r="M110" s="311"/>
      <c r="O110" s="312"/>
    </row>
    <row r="111" spans="2:15" ht="15.75">
      <c r="B111" s="367" t="s">
        <v>233</v>
      </c>
      <c r="C111" s="751">
        <v>0</v>
      </c>
      <c r="D111" s="752"/>
      <c r="E111" s="392"/>
      <c r="F111" s="304"/>
      <c r="J111" s="311"/>
      <c r="L111" s="312"/>
      <c r="M111" s="311"/>
      <c r="O111" s="312"/>
    </row>
    <row r="112" spans="2:15" ht="15.75">
      <c r="B112" s="366" t="s">
        <v>137</v>
      </c>
      <c r="C112" s="749">
        <f>(C113)</f>
        <v>0</v>
      </c>
      <c r="D112" s="753"/>
      <c r="E112" s="396"/>
      <c r="F112" s="402"/>
      <c r="J112" s="311"/>
      <c r="L112" s="312"/>
      <c r="M112" s="311"/>
      <c r="O112" s="312"/>
    </row>
    <row r="113" spans="2:15" ht="15.75">
      <c r="B113" s="368" t="s">
        <v>154</v>
      </c>
      <c r="C113" s="754">
        <v>0</v>
      </c>
      <c r="D113" s="755"/>
      <c r="E113" s="393" t="s">
        <v>127</v>
      </c>
      <c r="F113" s="403">
        <v>0</v>
      </c>
      <c r="J113" s="311"/>
      <c r="L113" s="312"/>
      <c r="M113" s="311"/>
      <c r="O113" s="312"/>
    </row>
    <row r="114" spans="2:15" ht="16.5" thickBot="1">
      <c r="B114" s="369" t="s">
        <v>128</v>
      </c>
      <c r="C114" s="756">
        <f>SUM(C106+C112)</f>
        <v>0</v>
      </c>
      <c r="D114" s="756"/>
      <c r="E114" s="394" t="s">
        <v>129</v>
      </c>
      <c r="F114" s="404">
        <f>(F106+F113)</f>
        <v>0</v>
      </c>
      <c r="J114" s="311"/>
      <c r="L114" s="312"/>
      <c r="M114" s="311"/>
      <c r="O114" s="312"/>
    </row>
    <row r="115" spans="1:6" ht="15.75">
      <c r="A115" s="300"/>
      <c r="B115" s="301"/>
      <c r="C115" s="757"/>
      <c r="D115" s="758"/>
      <c r="E115" s="301"/>
      <c r="F115" s="301"/>
    </row>
    <row r="116" spans="1:6" ht="15.75">
      <c r="A116" s="300"/>
      <c r="B116" s="301"/>
      <c r="C116" s="757"/>
      <c r="D116" s="758"/>
      <c r="E116" s="301"/>
      <c r="F116" s="301"/>
    </row>
    <row r="117" spans="1:6" ht="24" thickBot="1">
      <c r="A117" s="327" t="s">
        <v>130</v>
      </c>
      <c r="B117" s="326"/>
      <c r="C117" s="759"/>
      <c r="D117" s="759"/>
      <c r="F117" s="780" t="s">
        <v>250</v>
      </c>
    </row>
    <row r="118" spans="2:15" ht="18.75">
      <c r="B118" s="425" t="s">
        <v>123</v>
      </c>
      <c r="C118" s="760"/>
      <c r="D118" s="761"/>
      <c r="E118" s="383" t="s">
        <v>124</v>
      </c>
      <c r="F118" s="382"/>
      <c r="J118" s="311"/>
      <c r="L118" s="312"/>
      <c r="M118" s="311"/>
      <c r="O118" s="312"/>
    </row>
    <row r="119" spans="2:15" ht="18.75">
      <c r="B119" s="381" t="s">
        <v>204</v>
      </c>
      <c r="C119" s="762" t="s">
        <v>73</v>
      </c>
      <c r="D119" s="763"/>
      <c r="E119" s="395" t="s">
        <v>203</v>
      </c>
      <c r="F119" s="397" t="s">
        <v>73</v>
      </c>
      <c r="J119" s="311"/>
      <c r="L119" s="312"/>
      <c r="M119" s="311"/>
      <c r="O119" s="312"/>
    </row>
    <row r="120" spans="2:15" ht="15.75">
      <c r="B120" s="370" t="s">
        <v>131</v>
      </c>
      <c r="C120" s="764">
        <v>0</v>
      </c>
      <c r="D120" s="765"/>
      <c r="E120" s="384" t="s">
        <v>132</v>
      </c>
      <c r="F120" s="405">
        <v>0</v>
      </c>
      <c r="J120" s="311"/>
      <c r="L120" s="312"/>
      <c r="M120" s="311"/>
      <c r="O120" s="312"/>
    </row>
    <row r="121" spans="2:15" ht="15.75">
      <c r="B121" s="371" t="s">
        <v>198</v>
      </c>
      <c r="C121" s="751">
        <v>0</v>
      </c>
      <c r="D121" s="752"/>
      <c r="E121" s="385" t="s">
        <v>200</v>
      </c>
      <c r="F121" s="304">
        <v>0</v>
      </c>
      <c r="I121" s="308"/>
      <c r="J121" s="311"/>
      <c r="L121" s="312"/>
      <c r="M121" s="311"/>
      <c r="O121" s="312"/>
    </row>
    <row r="122" spans="2:15" ht="15.75">
      <c r="B122" s="371" t="s">
        <v>134</v>
      </c>
      <c r="C122" s="751">
        <v>0</v>
      </c>
      <c r="D122" s="752"/>
      <c r="E122" s="386" t="s">
        <v>133</v>
      </c>
      <c r="F122" s="304">
        <v>0</v>
      </c>
      <c r="J122" s="311"/>
      <c r="L122" s="312"/>
      <c r="M122" s="311"/>
      <c r="O122" s="312"/>
    </row>
    <row r="123" spans="1:15" ht="15.75">
      <c r="A123" s="311" t="s">
        <v>197</v>
      </c>
      <c r="B123" s="374" t="s">
        <v>232</v>
      </c>
      <c r="C123" s="751">
        <v>0</v>
      </c>
      <c r="D123" s="752"/>
      <c r="E123" s="385" t="s">
        <v>201</v>
      </c>
      <c r="F123" s="304">
        <v>0</v>
      </c>
      <c r="J123" s="311"/>
      <c r="L123" s="312"/>
      <c r="M123" s="311"/>
      <c r="O123" s="312"/>
    </row>
    <row r="124" spans="2:15" ht="15.75">
      <c r="B124" s="367" t="s">
        <v>135</v>
      </c>
      <c r="C124" s="751">
        <v>0</v>
      </c>
      <c r="D124" s="752"/>
      <c r="E124" s="385" t="s">
        <v>202</v>
      </c>
      <c r="F124" s="304">
        <v>0</v>
      </c>
      <c r="J124" s="311"/>
      <c r="L124" s="312"/>
      <c r="M124" s="311"/>
      <c r="O124" s="312"/>
    </row>
    <row r="125" spans="2:15" ht="15.75">
      <c r="B125" s="372" t="s">
        <v>136</v>
      </c>
      <c r="C125" s="751">
        <v>0</v>
      </c>
      <c r="D125" s="752"/>
      <c r="E125" s="385"/>
      <c r="F125" s="304"/>
      <c r="J125" s="311"/>
      <c r="L125" s="312"/>
      <c r="M125" s="311"/>
      <c r="O125" s="312"/>
    </row>
    <row r="126" spans="2:15" ht="15.75">
      <c r="B126" s="423" t="s">
        <v>199</v>
      </c>
      <c r="C126" s="766">
        <v>0</v>
      </c>
      <c r="D126" s="767"/>
      <c r="E126" s="387"/>
      <c r="F126" s="406"/>
      <c r="J126" s="311"/>
      <c r="L126" s="312"/>
      <c r="M126" s="311"/>
      <c r="O126" s="312"/>
    </row>
    <row r="127" spans="1:15" ht="16.5" thickBot="1">
      <c r="A127" s="421"/>
      <c r="B127" s="424" t="s">
        <v>141</v>
      </c>
      <c r="C127" s="768">
        <f>SUM(F129)</f>
        <v>0</v>
      </c>
      <c r="D127" s="769"/>
      <c r="E127" s="422" t="s">
        <v>142</v>
      </c>
      <c r="F127" s="407">
        <f>F120</f>
        <v>0</v>
      </c>
      <c r="J127" s="311"/>
      <c r="L127" s="312"/>
      <c r="M127" s="311"/>
      <c r="O127" s="312"/>
    </row>
    <row r="128" spans="1:6" ht="21">
      <c r="A128" s="305"/>
      <c r="B128" s="305"/>
      <c r="C128" s="770"/>
      <c r="D128" s="770"/>
      <c r="E128" s="305"/>
      <c r="F128" s="305"/>
    </row>
    <row r="129" spans="1:6" ht="21">
      <c r="A129" s="318" t="s">
        <v>235</v>
      </c>
      <c r="B129" s="309"/>
      <c r="C129" s="771"/>
      <c r="D129" s="363"/>
      <c r="E129" s="323"/>
      <c r="F129" s="420"/>
    </row>
    <row r="130" spans="1:6" ht="23.25" customHeight="1">
      <c r="A130" s="321"/>
      <c r="B130" s="309"/>
      <c r="C130" s="772"/>
      <c r="D130" s="773"/>
      <c r="E130" s="375"/>
      <c r="F130" s="309"/>
    </row>
    <row r="131" spans="1:6" ht="15.75">
      <c r="A131" s="295"/>
      <c r="B131" s="312"/>
      <c r="C131" s="772"/>
      <c r="D131" s="774"/>
      <c r="E131" s="375"/>
      <c r="F131" s="309"/>
    </row>
    <row r="132" spans="1:6" ht="12.75">
      <c r="A132" s="321"/>
      <c r="B132" s="309"/>
      <c r="C132" s="775"/>
      <c r="D132" s="773"/>
      <c r="E132" s="375"/>
      <c r="F132" s="309"/>
    </row>
    <row r="133" spans="1:6" ht="12.75">
      <c r="A133" s="321"/>
      <c r="B133" s="309"/>
      <c r="C133" s="775"/>
      <c r="D133" s="776"/>
      <c r="E133" s="375"/>
      <c r="F133" s="309"/>
    </row>
    <row r="134" spans="1:6" ht="18.75">
      <c r="A134" s="292"/>
      <c r="B134" s="309"/>
      <c r="C134" s="777"/>
      <c r="D134" s="773"/>
      <c r="E134" s="375"/>
      <c r="F134" s="309"/>
    </row>
    <row r="135" spans="1:6" ht="15.75">
      <c r="A135" s="322" t="s">
        <v>174</v>
      </c>
      <c r="B135" s="309"/>
      <c r="C135" s="772"/>
      <c r="D135" s="773"/>
      <c r="E135" s="375"/>
      <c r="F135" s="309"/>
    </row>
    <row r="136" spans="1:6" ht="16.5" thickBot="1">
      <c r="A136" s="416" t="s">
        <v>175</v>
      </c>
      <c r="B136" s="309"/>
      <c r="C136" s="777"/>
      <c r="D136" s="778"/>
      <c r="E136" s="377"/>
      <c r="F136" s="309"/>
    </row>
    <row r="137" spans="1:6" ht="12.75">
      <c r="A137" s="417" t="s">
        <v>176</v>
      </c>
      <c r="B137" s="309"/>
      <c r="C137" s="773"/>
      <c r="D137" s="773"/>
      <c r="E137" s="376"/>
      <c r="F137" s="309"/>
    </row>
    <row r="138" spans="1:6" ht="23.25">
      <c r="A138" s="418" t="s">
        <v>177</v>
      </c>
      <c r="B138" s="307"/>
      <c r="C138" s="779"/>
      <c r="D138" s="773"/>
      <c r="E138" s="376"/>
      <c r="F138" s="308"/>
    </row>
    <row r="139" spans="1:6" ht="23.25">
      <c r="A139" s="416" t="s">
        <v>175</v>
      </c>
      <c r="B139" s="307"/>
      <c r="F139" s="308"/>
    </row>
    <row r="140" ht="14.25">
      <c r="A140" s="308"/>
    </row>
    <row r="141" ht="14.25">
      <c r="A141" s="308"/>
    </row>
    <row r="142" ht="14.25">
      <c r="A142" s="308"/>
    </row>
    <row r="143" ht="14.25">
      <c r="A143" s="419"/>
    </row>
  </sheetData>
  <sheetProtection selectLockedCells="1"/>
  <mergeCells count="175">
    <mergeCell ref="C125:D125"/>
    <mergeCell ref="C126:D126"/>
    <mergeCell ref="A95:B95"/>
    <mergeCell ref="A96:B96"/>
    <mergeCell ref="C104:D104"/>
    <mergeCell ref="C118:D118"/>
    <mergeCell ref="C95:D95"/>
    <mergeCell ref="C96:D96"/>
    <mergeCell ref="C88:D88"/>
    <mergeCell ref="C89:D89"/>
    <mergeCell ref="C94:D94"/>
    <mergeCell ref="C91:D91"/>
    <mergeCell ref="C90:D90"/>
    <mergeCell ref="C124:D124"/>
    <mergeCell ref="A7:B7"/>
    <mergeCell ref="A59:B59"/>
    <mergeCell ref="C58:D58"/>
    <mergeCell ref="C59:D59"/>
    <mergeCell ref="A51:B51"/>
    <mergeCell ref="A18:B18"/>
    <mergeCell ref="A10:B10"/>
    <mergeCell ref="A19:B19"/>
    <mergeCell ref="C55:F55"/>
    <mergeCell ref="A17:B17"/>
    <mergeCell ref="A21:B21"/>
    <mergeCell ref="A74:B74"/>
    <mergeCell ref="C106:D106"/>
    <mergeCell ref="A97:B97"/>
    <mergeCell ref="A52:B52"/>
    <mergeCell ref="C97:D97"/>
    <mergeCell ref="C82:D82"/>
    <mergeCell ref="C83:D83"/>
    <mergeCell ref="C84:D84"/>
    <mergeCell ref="C60:D60"/>
    <mergeCell ref="C86:D86"/>
    <mergeCell ref="C80:D80"/>
    <mergeCell ref="C74:D74"/>
    <mergeCell ref="C70:D70"/>
    <mergeCell ref="C71:D71"/>
    <mergeCell ref="E25:F25"/>
    <mergeCell ref="C78:E78"/>
    <mergeCell ref="E26:F26"/>
    <mergeCell ref="E27:F27"/>
    <mergeCell ref="A4:B4"/>
    <mergeCell ref="A3:B3"/>
    <mergeCell ref="C119:D119"/>
    <mergeCell ref="C114:D114"/>
    <mergeCell ref="C112:D112"/>
    <mergeCell ref="C113:D113"/>
    <mergeCell ref="C92:D92"/>
    <mergeCell ref="C93:D93"/>
    <mergeCell ref="C109:D109"/>
    <mergeCell ref="A80:B80"/>
    <mergeCell ref="C61:D61"/>
    <mergeCell ref="C62:D62"/>
    <mergeCell ref="A66:B66"/>
    <mergeCell ref="A22:B22"/>
    <mergeCell ref="A63:B63"/>
    <mergeCell ref="A58:B58"/>
    <mergeCell ref="A56:A57"/>
    <mergeCell ref="C64:D64"/>
    <mergeCell ref="C63:D63"/>
    <mergeCell ref="C65:D65"/>
    <mergeCell ref="C127:D127"/>
    <mergeCell ref="C105:D105"/>
    <mergeCell ref="C111:D111"/>
    <mergeCell ref="C107:D107"/>
    <mergeCell ref="C108:D108"/>
    <mergeCell ref="C110:D110"/>
    <mergeCell ref="C120:D120"/>
    <mergeCell ref="C121:D121"/>
    <mergeCell ref="C122:D122"/>
    <mergeCell ref="C123:D123"/>
    <mergeCell ref="A76:B76"/>
    <mergeCell ref="A77:A78"/>
    <mergeCell ref="A79:B79"/>
    <mergeCell ref="C73:D73"/>
    <mergeCell ref="C79:D79"/>
    <mergeCell ref="C75:D75"/>
    <mergeCell ref="A75:B75"/>
    <mergeCell ref="A73:B73"/>
    <mergeCell ref="E86:F86"/>
    <mergeCell ref="E87:F87"/>
    <mergeCell ref="C81:D81"/>
    <mergeCell ref="C85:D85"/>
    <mergeCell ref="C87:D87"/>
    <mergeCell ref="E58:F58"/>
    <mergeCell ref="E59:F59"/>
    <mergeCell ref="E83:F83"/>
    <mergeCell ref="E84:F84"/>
    <mergeCell ref="E82:F82"/>
    <mergeCell ref="C66:D66"/>
    <mergeCell ref="C67:D67"/>
    <mergeCell ref="C69:D69"/>
    <mergeCell ref="C72:D72"/>
    <mergeCell ref="C68:D68"/>
    <mergeCell ref="E85:F85"/>
    <mergeCell ref="E68:F68"/>
    <mergeCell ref="E69:F69"/>
    <mergeCell ref="E67:F67"/>
    <mergeCell ref="E7:F7"/>
    <mergeCell ref="E8:F8"/>
    <mergeCell ref="E9:F9"/>
    <mergeCell ref="E71:F71"/>
    <mergeCell ref="E72:F72"/>
    <mergeCell ref="E73:F73"/>
    <mergeCell ref="E64:F64"/>
    <mergeCell ref="E65:F65"/>
    <mergeCell ref="E66:F66"/>
    <mergeCell ref="E70:F70"/>
    <mergeCell ref="C1:F1"/>
    <mergeCell ref="C2:F2"/>
    <mergeCell ref="E3:F3"/>
    <mergeCell ref="E4:F4"/>
    <mergeCell ref="E5:F5"/>
    <mergeCell ref="E6:F6"/>
    <mergeCell ref="E15:F15"/>
    <mergeCell ref="E16:F16"/>
    <mergeCell ref="E17:F17"/>
    <mergeCell ref="E18:F18"/>
    <mergeCell ref="E10:F10"/>
    <mergeCell ref="E11:F11"/>
    <mergeCell ref="E13:F13"/>
    <mergeCell ref="E14:F14"/>
    <mergeCell ref="E12:F12"/>
    <mergeCell ref="E28:F28"/>
    <mergeCell ref="E29:F29"/>
    <mergeCell ref="E30:F30"/>
    <mergeCell ref="E31:F31"/>
    <mergeCell ref="E19:F19"/>
    <mergeCell ref="E21:F21"/>
    <mergeCell ref="E22:F22"/>
    <mergeCell ref="E23:F23"/>
    <mergeCell ref="E24:F24"/>
    <mergeCell ref="E37:F37"/>
    <mergeCell ref="E38:F38"/>
    <mergeCell ref="E39:F39"/>
    <mergeCell ref="E33:F33"/>
    <mergeCell ref="E34:F34"/>
    <mergeCell ref="E35:F35"/>
    <mergeCell ref="E36:F36"/>
    <mergeCell ref="E44:F44"/>
    <mergeCell ref="E45:F45"/>
    <mergeCell ref="E46:F46"/>
    <mergeCell ref="E47:F47"/>
    <mergeCell ref="E40:F40"/>
    <mergeCell ref="E41:F41"/>
    <mergeCell ref="E42:F42"/>
    <mergeCell ref="E43:F43"/>
    <mergeCell ref="E62:F62"/>
    <mergeCell ref="E63:F63"/>
    <mergeCell ref="C56:F56"/>
    <mergeCell ref="C57:F57"/>
    <mergeCell ref="E48:F48"/>
    <mergeCell ref="E49:F49"/>
    <mergeCell ref="E50:F50"/>
    <mergeCell ref="E51:F51"/>
    <mergeCell ref="E60:F60"/>
    <mergeCell ref="E61:F61"/>
    <mergeCell ref="E88:F88"/>
    <mergeCell ref="E89:F89"/>
    <mergeCell ref="E90:F90"/>
    <mergeCell ref="E95:F95"/>
    <mergeCell ref="E52:F52"/>
    <mergeCell ref="E79:F79"/>
    <mergeCell ref="E80:F80"/>
    <mergeCell ref="E81:F81"/>
    <mergeCell ref="E75:F75"/>
    <mergeCell ref="E74:F74"/>
    <mergeCell ref="E96:F96"/>
    <mergeCell ref="E97:F97"/>
    <mergeCell ref="E91:F91"/>
    <mergeCell ref="E92:F92"/>
    <mergeCell ref="E93:F93"/>
    <mergeCell ref="E94:F94"/>
  </mergeCells>
  <printOptions horizontalCentered="1"/>
  <pageMargins left="0.3937007874015748" right="0.3937007874015748" top="0.31496062992125984" bottom="0.1968503937007874" header="0.5118110236220472" footer="0.11811023622047245"/>
  <pageSetup horizontalDpi="600" verticalDpi="600" orientation="portrait" paperSize="9" r:id="rId2"/>
  <rowBreaks count="1" manualBreakCount="1">
    <brk id="10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49" sqref="N4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49" sqref="N4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社団法人日本中国料理協会</dc:creator>
  <cp:keywords/>
  <dc:description/>
  <cp:lastModifiedBy>公益社団法人日本中国料理協会</cp:lastModifiedBy>
  <cp:lastPrinted>2013-08-23T04:29:45Z</cp:lastPrinted>
  <dcterms:created xsi:type="dcterms:W3CDTF">2000-04-12T04:29:08Z</dcterms:created>
  <dcterms:modified xsi:type="dcterms:W3CDTF">2024-04-10T07:53:16Z</dcterms:modified>
  <cp:category/>
  <cp:version/>
  <cp:contentType/>
  <cp:contentStatus/>
</cp:coreProperties>
</file>